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tabRatio="729" firstSheet="2" activeTab="17"/>
  </bookViews>
  <sheets>
    <sheet name="recep1" sheetId="1" r:id="rId1"/>
    <sheet name="recep2" sheetId="2" r:id="rId2"/>
    <sheet name="recep3" sheetId="17" r:id="rId3"/>
    <sheet name="mensag" sheetId="3" r:id="rId4"/>
    <sheet name="copeiro" sheetId="4" r:id="rId5"/>
    <sheet name="garcom" sheetId="5" r:id="rId6"/>
    <sheet name="auxtec" sheetId="6" r:id="rId7"/>
    <sheet name="super" sheetId="7" r:id="rId8"/>
    <sheet name="maitre" sheetId="18" r:id="rId9"/>
    <sheet name="recep1ad" sheetId="8" r:id="rId10"/>
    <sheet name="recep2ad" sheetId="9" r:id="rId11"/>
    <sheet name="recep3ad" sheetId="19" r:id="rId12"/>
    <sheet name="mensagad" sheetId="10" r:id="rId13"/>
    <sheet name="copeiroad" sheetId="11" r:id="rId14"/>
    <sheet name="garcomad" sheetId="12" r:id="rId15"/>
    <sheet name="auxtecad" sheetId="13" r:id="rId16"/>
    <sheet name="hextra" sheetId="14" r:id="rId17"/>
    <sheet name="total" sheetId="16" r:id="rId18"/>
  </sheets>
  <calcPr calcId="145621"/>
</workbook>
</file>

<file path=xl/calcChain.xml><?xml version="1.0" encoding="utf-8"?>
<calcChain xmlns="http://schemas.openxmlformats.org/spreadsheetml/2006/main">
  <c r="D64" i="1" l="1"/>
  <c r="D64" i="2"/>
  <c r="D64" i="17"/>
  <c r="D64" i="3"/>
  <c r="D64" i="4"/>
  <c r="D64" i="5"/>
  <c r="D64" i="6"/>
  <c r="D64" i="7"/>
  <c r="D64" i="18"/>
  <c r="D64" i="8"/>
  <c r="D64" i="9"/>
  <c r="D64" i="19"/>
  <c r="D64" i="10"/>
  <c r="D64" i="11"/>
  <c r="D64" i="12"/>
  <c r="D64" i="13"/>
  <c r="D21" i="16" l="1"/>
  <c r="O21" i="14"/>
  <c r="N23" i="14"/>
  <c r="N22" i="14"/>
  <c r="N20" i="14"/>
  <c r="O5" i="14"/>
  <c r="N7" i="14"/>
  <c r="N6" i="14"/>
  <c r="N4" i="14"/>
  <c r="F20" i="14"/>
  <c r="G21" i="14"/>
  <c r="F23" i="14"/>
  <c r="F22" i="14"/>
  <c r="F7" i="14"/>
  <c r="F6" i="14"/>
  <c r="G5" i="14"/>
  <c r="F4" i="14"/>
  <c r="D27" i="16"/>
  <c r="B27" i="16"/>
  <c r="C137" i="19"/>
  <c r="C144" i="19" s="1"/>
  <c r="D129" i="19"/>
  <c r="D154" i="19" s="1"/>
  <c r="C102" i="19"/>
  <c r="C101" i="19"/>
  <c r="C100" i="19"/>
  <c r="C99" i="19"/>
  <c r="C98" i="19"/>
  <c r="C88" i="19"/>
  <c r="C86" i="19"/>
  <c r="C85" i="19"/>
  <c r="C83" i="19"/>
  <c r="D63" i="19"/>
  <c r="D68" i="19" s="1"/>
  <c r="D76" i="19" s="1"/>
  <c r="C57" i="19"/>
  <c r="C87" i="19" s="1"/>
  <c r="C43" i="19"/>
  <c r="C42" i="19"/>
  <c r="C41" i="19"/>
  <c r="D33" i="19"/>
  <c r="D41" i="19" s="1"/>
  <c r="D20" i="16"/>
  <c r="B20" i="16"/>
  <c r="D154" i="18"/>
  <c r="C144" i="18"/>
  <c r="C137" i="18"/>
  <c r="D129" i="18"/>
  <c r="C102" i="18"/>
  <c r="C101" i="18"/>
  <c r="C100" i="18"/>
  <c r="C99" i="18"/>
  <c r="C98" i="18"/>
  <c r="C88" i="18"/>
  <c r="C87" i="18"/>
  <c r="C86" i="18"/>
  <c r="C85" i="18"/>
  <c r="C83" i="18"/>
  <c r="D63" i="18"/>
  <c r="D68" i="18" s="1"/>
  <c r="D76" i="18" s="1"/>
  <c r="C57" i="18"/>
  <c r="C43" i="18"/>
  <c r="C42" i="18"/>
  <c r="C41" i="18"/>
  <c r="D33" i="18"/>
  <c r="D85" i="18" s="1"/>
  <c r="D14" i="16"/>
  <c r="B14" i="16"/>
  <c r="D154" i="17"/>
  <c r="C144" i="17"/>
  <c r="C137" i="17"/>
  <c r="D129" i="17"/>
  <c r="C102" i="17"/>
  <c r="C101" i="17"/>
  <c r="C100" i="17"/>
  <c r="C99" i="17"/>
  <c r="C98" i="17"/>
  <c r="C88" i="17"/>
  <c r="C86" i="17"/>
  <c r="C85" i="17"/>
  <c r="C83" i="17"/>
  <c r="D63" i="17"/>
  <c r="D68" i="17" s="1"/>
  <c r="D76" i="17" s="1"/>
  <c r="C57" i="17"/>
  <c r="C87" i="17" s="1"/>
  <c r="C42" i="17"/>
  <c r="C43" i="17" s="1"/>
  <c r="C41" i="17"/>
  <c r="D33" i="17"/>
  <c r="D150" i="17" s="1"/>
  <c r="O22" i="14" l="1"/>
  <c r="O23" i="14" s="1"/>
  <c r="O24" i="14" s="1"/>
  <c r="O25" i="14" s="1"/>
  <c r="O6" i="14"/>
  <c r="O7" i="14" s="1"/>
  <c r="O8" i="14" s="1"/>
  <c r="O9" i="14" s="1"/>
  <c r="O12" i="14" s="1"/>
  <c r="O15" i="14" s="1"/>
  <c r="G22" i="14"/>
  <c r="G23" i="14" s="1"/>
  <c r="G24" i="14" s="1"/>
  <c r="G25" i="14" s="1"/>
  <c r="G26" i="14" s="1"/>
  <c r="G29" i="14" s="1"/>
  <c r="G6" i="14"/>
  <c r="G7" i="14" s="1"/>
  <c r="G8" i="14" s="1"/>
  <c r="G9" i="14" s="1"/>
  <c r="D42" i="19"/>
  <c r="D43" i="19" s="1"/>
  <c r="D51" i="19" s="1"/>
  <c r="D85" i="19"/>
  <c r="D88" i="19"/>
  <c r="D86" i="19"/>
  <c r="D87" i="19" s="1"/>
  <c r="D150" i="19"/>
  <c r="D83" i="19"/>
  <c r="D88" i="18"/>
  <c r="D42" i="18"/>
  <c r="D83" i="18"/>
  <c r="D86" i="18"/>
  <c r="D87" i="18" s="1"/>
  <c r="D150" i="18"/>
  <c r="D41" i="18"/>
  <c r="D85" i="17"/>
  <c r="D88" i="17"/>
  <c r="D42" i="17"/>
  <c r="D86" i="17"/>
  <c r="D87" i="17" s="1"/>
  <c r="D83" i="17"/>
  <c r="D41" i="17"/>
  <c r="D43" i="17" s="1"/>
  <c r="D43" i="18" l="1"/>
  <c r="D54" i="18" s="1"/>
  <c r="O28" i="14"/>
  <c r="O31" i="14" s="1"/>
  <c r="O27" i="14"/>
  <c r="O30" i="14" s="1"/>
  <c r="O26" i="14"/>
  <c r="O29" i="14" s="1"/>
  <c r="O10" i="14"/>
  <c r="O13" i="14" s="1"/>
  <c r="O11" i="14"/>
  <c r="O14" i="14" s="1"/>
  <c r="G27" i="14"/>
  <c r="G30" i="14" s="1"/>
  <c r="G32" i="14" s="1"/>
  <c r="G28" i="14"/>
  <c r="G31" i="14" s="1"/>
  <c r="G11" i="14"/>
  <c r="G14" i="14" s="1"/>
  <c r="G10" i="14"/>
  <c r="G13" i="14" s="1"/>
  <c r="G12" i="14"/>
  <c r="G15" i="14" s="1"/>
  <c r="D50" i="19"/>
  <c r="D74" i="19"/>
  <c r="D56" i="19"/>
  <c r="D84" i="19"/>
  <c r="D89" i="19"/>
  <c r="D152" i="19" s="1"/>
  <c r="D54" i="19"/>
  <c r="D52" i="19"/>
  <c r="D55" i="19"/>
  <c r="D49" i="19"/>
  <c r="D53" i="19"/>
  <c r="D74" i="18"/>
  <c r="D53" i="18"/>
  <c r="D52" i="18"/>
  <c r="D55" i="18"/>
  <c r="D56" i="18"/>
  <c r="D49" i="18"/>
  <c r="D51" i="18"/>
  <c r="D84" i="18"/>
  <c r="D89" i="18"/>
  <c r="D152" i="18" s="1"/>
  <c r="D50" i="18"/>
  <c r="D52" i="17"/>
  <c r="D51" i="17"/>
  <c r="D74" i="17"/>
  <c r="D53" i="17"/>
  <c r="D54" i="17"/>
  <c r="D84" i="17"/>
  <c r="D89" i="17"/>
  <c r="D152" i="17" s="1"/>
  <c r="D56" i="17"/>
  <c r="D55" i="17"/>
  <c r="D50" i="17"/>
  <c r="D49" i="17"/>
  <c r="D31" i="16"/>
  <c r="D30" i="16"/>
  <c r="D29" i="16"/>
  <c r="D28" i="16"/>
  <c r="D26" i="16"/>
  <c r="D25" i="16"/>
  <c r="B31" i="16"/>
  <c r="B30" i="16"/>
  <c r="B29" i="16"/>
  <c r="B28" i="16"/>
  <c r="B26" i="16"/>
  <c r="B25" i="16"/>
  <c r="D19" i="16"/>
  <c r="D18" i="16"/>
  <c r="D17" i="16"/>
  <c r="D16" i="16"/>
  <c r="D15" i="16"/>
  <c r="D13" i="16"/>
  <c r="D12" i="16"/>
  <c r="B19" i="16"/>
  <c r="B18" i="16"/>
  <c r="B17" i="16"/>
  <c r="B16" i="16"/>
  <c r="B15" i="16"/>
  <c r="B13" i="16"/>
  <c r="B12" i="16"/>
  <c r="O16" i="14" l="1"/>
  <c r="O32" i="14"/>
  <c r="G16" i="14"/>
  <c r="D57" i="19"/>
  <c r="D75" i="19" s="1"/>
  <c r="D77" i="19" s="1"/>
  <c r="D57" i="18"/>
  <c r="D75" i="18" s="1"/>
  <c r="D77" i="18"/>
  <c r="D57" i="17"/>
  <c r="D75" i="17" s="1"/>
  <c r="D77" i="17" s="1"/>
  <c r="D32" i="16"/>
  <c r="R23" i="14"/>
  <c r="P23" i="14"/>
  <c r="L23" i="14"/>
  <c r="J23" i="14"/>
  <c r="H23" i="14"/>
  <c r="D23" i="14"/>
  <c r="B23" i="14"/>
  <c r="R22" i="14"/>
  <c r="P22" i="14"/>
  <c r="L22" i="14"/>
  <c r="J22" i="14"/>
  <c r="H22" i="14"/>
  <c r="D22" i="14"/>
  <c r="B22" i="14"/>
  <c r="S21" i="14"/>
  <c r="Q21" i="14"/>
  <c r="Q22" i="14" s="1"/>
  <c r="M21" i="14"/>
  <c r="K21" i="14"/>
  <c r="I21" i="14"/>
  <c r="E21" i="14"/>
  <c r="E22" i="14" s="1"/>
  <c r="E23" i="14" s="1"/>
  <c r="C21" i="14"/>
  <c r="R20" i="14"/>
  <c r="P20" i="14"/>
  <c r="L20" i="14"/>
  <c r="J20" i="14"/>
  <c r="H20" i="14"/>
  <c r="D20" i="14"/>
  <c r="B20" i="14"/>
  <c r="R7" i="14"/>
  <c r="P7" i="14"/>
  <c r="L7" i="14"/>
  <c r="J7" i="14"/>
  <c r="H7" i="14"/>
  <c r="D7" i="14"/>
  <c r="R6" i="14"/>
  <c r="P6" i="14"/>
  <c r="L6" i="14"/>
  <c r="J6" i="14"/>
  <c r="H6" i="14"/>
  <c r="D6" i="14"/>
  <c r="S5" i="14"/>
  <c r="Q5" i="14"/>
  <c r="M5" i="14"/>
  <c r="M6" i="14" s="1"/>
  <c r="K5" i="14"/>
  <c r="I5" i="14"/>
  <c r="I6" i="14" s="1"/>
  <c r="E5" i="14"/>
  <c r="E6" i="14" s="1"/>
  <c r="K6" i="14"/>
  <c r="C6" i="14"/>
  <c r="C7" i="14" s="1"/>
  <c r="B7" i="14"/>
  <c r="B6" i="14"/>
  <c r="C5" i="14"/>
  <c r="R4" i="14"/>
  <c r="P4" i="14"/>
  <c r="L4" i="14"/>
  <c r="J4" i="14"/>
  <c r="H4" i="14"/>
  <c r="D4" i="14"/>
  <c r="B4" i="14"/>
  <c r="C22" i="14" l="1"/>
  <c r="C23" i="14" s="1"/>
  <c r="S22" i="14"/>
  <c r="S23" i="14" s="1"/>
  <c r="C8" i="14"/>
  <c r="C9" i="14" s="1"/>
  <c r="C12" i="14" s="1"/>
  <c r="C15" i="14" s="1"/>
  <c r="Q23" i="14"/>
  <c r="Q24" i="14" s="1"/>
  <c r="Q25" i="14" s="1"/>
  <c r="I22" i="14"/>
  <c r="I23" i="14" s="1"/>
  <c r="K22" i="14"/>
  <c r="S6" i="14"/>
  <c r="S7" i="14" s="1"/>
  <c r="S8" i="14" s="1"/>
  <c r="M22" i="14"/>
  <c r="M23" i="14" s="1"/>
  <c r="D151" i="19"/>
  <c r="D102" i="19"/>
  <c r="D100" i="19"/>
  <c r="D101" i="19"/>
  <c r="D98" i="19"/>
  <c r="D110" i="19"/>
  <c r="D111" i="19" s="1"/>
  <c r="D118" i="19" s="1"/>
  <c r="D99" i="19"/>
  <c r="D103" i="19"/>
  <c r="D103" i="18"/>
  <c r="D151" i="18"/>
  <c r="D100" i="18"/>
  <c r="D102" i="18"/>
  <c r="D110" i="18"/>
  <c r="D111" i="18" s="1"/>
  <c r="D118" i="18" s="1"/>
  <c r="D98" i="18"/>
  <c r="D99" i="18"/>
  <c r="D101" i="18"/>
  <c r="D100" i="17"/>
  <c r="D99" i="17"/>
  <c r="D151" i="17"/>
  <c r="D103" i="17"/>
  <c r="D102" i="17"/>
  <c r="D98" i="17"/>
  <c r="D101" i="17"/>
  <c r="D110" i="17"/>
  <c r="D111" i="17" s="1"/>
  <c r="D118" i="17" s="1"/>
  <c r="K23" i="14"/>
  <c r="M7" i="14"/>
  <c r="M8" i="14" s="1"/>
  <c r="I7" i="14"/>
  <c r="I8" i="14" s="1"/>
  <c r="K7" i="14"/>
  <c r="K8" i="14" s="1"/>
  <c r="Q6" i="14"/>
  <c r="Q7" i="14" s="1"/>
  <c r="Q8" i="14" s="1"/>
  <c r="Q9" i="14" s="1"/>
  <c r="M24" i="14"/>
  <c r="M25" i="14" s="1"/>
  <c r="E24" i="14"/>
  <c r="E25" i="14" s="1"/>
  <c r="E7" i="14"/>
  <c r="E8" i="14" s="1"/>
  <c r="E9" i="14" s="1"/>
  <c r="C102" i="13"/>
  <c r="C101" i="13"/>
  <c r="C100" i="13"/>
  <c r="C99" i="13"/>
  <c r="C98" i="13"/>
  <c r="C88" i="13"/>
  <c r="C87" i="13"/>
  <c r="C86" i="13"/>
  <c r="D86" i="13" s="1"/>
  <c r="D87" i="13" s="1"/>
  <c r="C85" i="13"/>
  <c r="C83" i="13"/>
  <c r="C137" i="13"/>
  <c r="C144" i="13" s="1"/>
  <c r="D129" i="13"/>
  <c r="D154" i="13" s="1"/>
  <c r="D63" i="13"/>
  <c r="C57" i="13"/>
  <c r="C42" i="13"/>
  <c r="C41" i="13"/>
  <c r="C43" i="13" s="1"/>
  <c r="D33" i="13"/>
  <c r="C102" i="12"/>
  <c r="C101" i="12"/>
  <c r="C100" i="12"/>
  <c r="C99" i="12"/>
  <c r="C98" i="12"/>
  <c r="C88" i="12"/>
  <c r="D88" i="12" s="1"/>
  <c r="C87" i="12"/>
  <c r="C86" i="12"/>
  <c r="D86" i="12" s="1"/>
  <c r="D87" i="12" s="1"/>
  <c r="C85" i="12"/>
  <c r="D85" i="12" s="1"/>
  <c r="C83" i="12"/>
  <c r="C144" i="12"/>
  <c r="C137" i="12"/>
  <c r="D129" i="12"/>
  <c r="D154" i="12" s="1"/>
  <c r="D63" i="12"/>
  <c r="D68" i="12" s="1"/>
  <c r="D76" i="12" s="1"/>
  <c r="C57" i="12"/>
  <c r="C43" i="12"/>
  <c r="C42" i="12"/>
  <c r="C41" i="12"/>
  <c r="D33" i="12"/>
  <c r="D83" i="12" s="1"/>
  <c r="C102" i="11"/>
  <c r="C101" i="11"/>
  <c r="C100" i="11"/>
  <c r="C99" i="11"/>
  <c r="C98" i="11"/>
  <c r="C88" i="11"/>
  <c r="C87" i="11"/>
  <c r="C86" i="11"/>
  <c r="C85" i="11"/>
  <c r="C83" i="11"/>
  <c r="D154" i="11"/>
  <c r="C144" i="11"/>
  <c r="C137" i="11"/>
  <c r="D129" i="11"/>
  <c r="D63" i="11"/>
  <c r="D68" i="11" s="1"/>
  <c r="D76" i="11" s="1"/>
  <c r="C57" i="11"/>
  <c r="C42" i="11"/>
  <c r="C41" i="11"/>
  <c r="C43" i="11" s="1"/>
  <c r="D33" i="11"/>
  <c r="D150" i="11" s="1"/>
  <c r="C102" i="10"/>
  <c r="C101" i="10"/>
  <c r="C100" i="10"/>
  <c r="C99" i="10"/>
  <c r="C98" i="10"/>
  <c r="C88" i="10"/>
  <c r="C87" i="10"/>
  <c r="C86" i="10"/>
  <c r="C85" i="10"/>
  <c r="C83" i="10"/>
  <c r="C144" i="10"/>
  <c r="C137" i="10"/>
  <c r="D129" i="10"/>
  <c r="D154" i="10" s="1"/>
  <c r="D63" i="10"/>
  <c r="D68" i="10" s="1"/>
  <c r="D76" i="10" s="1"/>
  <c r="C57" i="10"/>
  <c r="C42" i="10"/>
  <c r="D42" i="10" s="1"/>
  <c r="C41" i="10"/>
  <c r="C43" i="10" s="1"/>
  <c r="D33" i="10"/>
  <c r="D150" i="10" s="1"/>
  <c r="C102" i="9"/>
  <c r="C101" i="9"/>
  <c r="C100" i="9"/>
  <c r="C99" i="9"/>
  <c r="C98" i="9"/>
  <c r="C88" i="9"/>
  <c r="D88" i="9" s="1"/>
  <c r="C87" i="9"/>
  <c r="C86" i="9"/>
  <c r="C85" i="9"/>
  <c r="D85" i="9" s="1"/>
  <c r="C83" i="9"/>
  <c r="D83" i="9" s="1"/>
  <c r="C144" i="9"/>
  <c r="C137" i="9"/>
  <c r="D129" i="9"/>
  <c r="D154" i="9" s="1"/>
  <c r="D63" i="9"/>
  <c r="D68" i="9" s="1"/>
  <c r="D76" i="9" s="1"/>
  <c r="C57" i="9"/>
  <c r="C42" i="9"/>
  <c r="C41" i="9"/>
  <c r="D33" i="9"/>
  <c r="D86" i="9" s="1"/>
  <c r="D87" i="9" s="1"/>
  <c r="C102" i="8"/>
  <c r="C101" i="8"/>
  <c r="C100" i="8"/>
  <c r="C98" i="8"/>
  <c r="C88" i="8"/>
  <c r="C86" i="8"/>
  <c r="C85" i="8"/>
  <c r="C83" i="8"/>
  <c r="C144" i="8"/>
  <c r="C137" i="8"/>
  <c r="D129" i="8"/>
  <c r="D154" i="8" s="1"/>
  <c r="C99" i="8"/>
  <c r="D63" i="8"/>
  <c r="D68" i="8" s="1"/>
  <c r="D76" i="8" s="1"/>
  <c r="C57" i="8"/>
  <c r="C87" i="8" s="1"/>
  <c r="C42" i="8"/>
  <c r="C43" i="8" s="1"/>
  <c r="C41" i="8"/>
  <c r="D33" i="8"/>
  <c r="D88" i="8" s="1"/>
  <c r="D154" i="7"/>
  <c r="C144" i="7"/>
  <c r="C137" i="7"/>
  <c r="D129" i="7"/>
  <c r="C102" i="7"/>
  <c r="C101" i="7"/>
  <c r="C100" i="7"/>
  <c r="C99" i="7"/>
  <c r="C98" i="7"/>
  <c r="C88" i="7"/>
  <c r="C86" i="7"/>
  <c r="C85" i="7"/>
  <c r="C83" i="7"/>
  <c r="D63" i="7"/>
  <c r="D68" i="7" s="1"/>
  <c r="D76" i="7" s="1"/>
  <c r="C57" i="7"/>
  <c r="C87" i="7" s="1"/>
  <c r="C42" i="7"/>
  <c r="C43" i="7" s="1"/>
  <c r="C41" i="7"/>
  <c r="D33" i="7"/>
  <c r="C137" i="6"/>
  <c r="C144" i="6" s="1"/>
  <c r="D129" i="6"/>
  <c r="D154" i="6" s="1"/>
  <c r="C102" i="6"/>
  <c r="C101" i="6"/>
  <c r="C100" i="6"/>
  <c r="C99" i="6"/>
  <c r="C98" i="6"/>
  <c r="C88" i="6"/>
  <c r="C87" i="6"/>
  <c r="C86" i="6"/>
  <c r="C85" i="6"/>
  <c r="C83" i="6"/>
  <c r="D63" i="6"/>
  <c r="D68" i="6" s="1"/>
  <c r="D76" i="6" s="1"/>
  <c r="C57" i="6"/>
  <c r="C43" i="6"/>
  <c r="C42" i="6"/>
  <c r="C41" i="6"/>
  <c r="D33" i="6"/>
  <c r="D41" i="6" s="1"/>
  <c r="C144" i="5"/>
  <c r="C137" i="5"/>
  <c r="D129" i="5"/>
  <c r="D154" i="5" s="1"/>
  <c r="C102" i="5"/>
  <c r="C101" i="5"/>
  <c r="C100" i="5"/>
  <c r="C99" i="5"/>
  <c r="C98" i="5"/>
  <c r="C88" i="5"/>
  <c r="C86" i="5"/>
  <c r="C85" i="5"/>
  <c r="C83" i="5"/>
  <c r="D63" i="5"/>
  <c r="D68" i="5" s="1"/>
  <c r="D76" i="5" s="1"/>
  <c r="C57" i="5"/>
  <c r="C87" i="5" s="1"/>
  <c r="C43" i="5"/>
  <c r="C42" i="5"/>
  <c r="C41" i="5"/>
  <c r="D33" i="5"/>
  <c r="D88" i="5" s="1"/>
  <c r="C137" i="4"/>
  <c r="C144" i="4" s="1"/>
  <c r="D129" i="4"/>
  <c r="D154" i="4" s="1"/>
  <c r="C102" i="4"/>
  <c r="C101" i="4"/>
  <c r="C100" i="4"/>
  <c r="C99" i="4"/>
  <c r="C98" i="4"/>
  <c r="C88" i="4"/>
  <c r="C86" i="4"/>
  <c r="C85" i="4"/>
  <c r="C83" i="4"/>
  <c r="D63" i="4"/>
  <c r="C57" i="4"/>
  <c r="C87" i="4" s="1"/>
  <c r="C42" i="4"/>
  <c r="C41" i="4"/>
  <c r="C43" i="4" s="1"/>
  <c r="D33" i="4"/>
  <c r="C144" i="3"/>
  <c r="C137" i="3"/>
  <c r="D129" i="3"/>
  <c r="D154" i="3" s="1"/>
  <c r="C102" i="3"/>
  <c r="C101" i="3"/>
  <c r="C100" i="3"/>
  <c r="C99" i="3"/>
  <c r="C98" i="3"/>
  <c r="C88" i="3"/>
  <c r="C86" i="3"/>
  <c r="C85" i="3"/>
  <c r="C83" i="3"/>
  <c r="D63" i="3"/>
  <c r="D68" i="3" s="1"/>
  <c r="D76" i="3" s="1"/>
  <c r="C57" i="3"/>
  <c r="C87" i="3" s="1"/>
  <c r="C42" i="3"/>
  <c r="C41" i="3"/>
  <c r="C43" i="3" s="1"/>
  <c r="D33" i="3"/>
  <c r="D150" i="3" s="1"/>
  <c r="C144" i="2"/>
  <c r="C137" i="2"/>
  <c r="D129" i="2"/>
  <c r="D154" i="2" s="1"/>
  <c r="C102" i="2"/>
  <c r="C101" i="2"/>
  <c r="C100" i="2"/>
  <c r="C99" i="2"/>
  <c r="C98" i="2"/>
  <c r="C88" i="2"/>
  <c r="C86" i="2"/>
  <c r="C85" i="2"/>
  <c r="C83" i="2"/>
  <c r="D63" i="2"/>
  <c r="C57" i="2"/>
  <c r="C87" i="2" s="1"/>
  <c r="C42" i="2"/>
  <c r="C41" i="2"/>
  <c r="C43" i="2" s="1"/>
  <c r="D33" i="2"/>
  <c r="D129" i="1"/>
  <c r="D63" i="1"/>
  <c r="D68" i="13" l="1"/>
  <c r="D76" i="13" s="1"/>
  <c r="D88" i="13"/>
  <c r="D83" i="13"/>
  <c r="D85" i="13"/>
  <c r="D42" i="12"/>
  <c r="D88" i="3"/>
  <c r="I24" i="14"/>
  <c r="I25" i="14" s="1"/>
  <c r="D86" i="10"/>
  <c r="D87" i="10" s="1"/>
  <c r="D42" i="9"/>
  <c r="D42" i="11"/>
  <c r="D86" i="11"/>
  <c r="D87" i="11" s="1"/>
  <c r="D88" i="11"/>
  <c r="D83" i="11"/>
  <c r="D85" i="11"/>
  <c r="D85" i="10"/>
  <c r="D88" i="10"/>
  <c r="D83" i="10"/>
  <c r="D84" i="10" s="1"/>
  <c r="D89" i="10" s="1"/>
  <c r="D85" i="8"/>
  <c r="D85" i="3"/>
  <c r="D42" i="3"/>
  <c r="C24" i="14"/>
  <c r="C25" i="14" s="1"/>
  <c r="S24" i="14"/>
  <c r="S25" i="14" s="1"/>
  <c r="S27" i="14" s="1"/>
  <c r="S30" i="14" s="1"/>
  <c r="K24" i="14"/>
  <c r="K25" i="14" s="1"/>
  <c r="K26" i="14" s="1"/>
  <c r="K29" i="14" s="1"/>
  <c r="C10" i="14"/>
  <c r="C13" i="14" s="1"/>
  <c r="C11" i="14"/>
  <c r="C14" i="14" s="1"/>
  <c r="S9" i="14"/>
  <c r="S12" i="14" s="1"/>
  <c r="S15" i="14" s="1"/>
  <c r="K9" i="14"/>
  <c r="K12" i="14" s="1"/>
  <c r="K15" i="14" s="1"/>
  <c r="I9" i="14"/>
  <c r="I10" i="14" s="1"/>
  <c r="I13" i="14" s="1"/>
  <c r="M9" i="14"/>
  <c r="M12" i="14" s="1"/>
  <c r="M15" i="14" s="1"/>
  <c r="D104" i="19"/>
  <c r="D117" i="19" s="1"/>
  <c r="D119" i="19" s="1"/>
  <c r="D153" i="19" s="1"/>
  <c r="D155" i="19" s="1"/>
  <c r="D104" i="18"/>
  <c r="D117" i="18" s="1"/>
  <c r="D119" i="18" s="1"/>
  <c r="D153" i="18" s="1"/>
  <c r="D155" i="18" s="1"/>
  <c r="D104" i="17"/>
  <c r="D117" i="17" s="1"/>
  <c r="D119" i="17" s="1"/>
  <c r="D153" i="17" s="1"/>
  <c r="D155" i="17" s="1"/>
  <c r="I12" i="14"/>
  <c r="I15" i="14" s="1"/>
  <c r="M10" i="14"/>
  <c r="M13" i="14" s="1"/>
  <c r="Q12" i="14"/>
  <c r="Q15" i="14" s="1"/>
  <c r="Q10" i="14"/>
  <c r="Q13" i="14" s="1"/>
  <c r="Q11" i="14"/>
  <c r="Q14" i="14" s="1"/>
  <c r="S28" i="14"/>
  <c r="S31" i="14" s="1"/>
  <c r="Q27" i="14"/>
  <c r="Q30" i="14" s="1"/>
  <c r="Q26" i="14"/>
  <c r="Q29" i="14" s="1"/>
  <c r="Q28" i="14"/>
  <c r="Q31" i="14" s="1"/>
  <c r="M27" i="14"/>
  <c r="M30" i="14" s="1"/>
  <c r="M26" i="14"/>
  <c r="M29" i="14" s="1"/>
  <c r="M28" i="14"/>
  <c r="M31" i="14" s="1"/>
  <c r="K27" i="14"/>
  <c r="K30" i="14" s="1"/>
  <c r="I27" i="14"/>
  <c r="I30" i="14" s="1"/>
  <c r="I26" i="14"/>
  <c r="I29" i="14" s="1"/>
  <c r="I28" i="14"/>
  <c r="I31" i="14" s="1"/>
  <c r="E27" i="14"/>
  <c r="E30" i="14" s="1"/>
  <c r="E26" i="14"/>
  <c r="E29" i="14" s="1"/>
  <c r="E28" i="14"/>
  <c r="E31" i="14" s="1"/>
  <c r="C27" i="14"/>
  <c r="C30" i="14" s="1"/>
  <c r="C26" i="14"/>
  <c r="C29" i="14" s="1"/>
  <c r="C28" i="14"/>
  <c r="C31" i="14" s="1"/>
  <c r="E10" i="14"/>
  <c r="E13" i="14" s="1"/>
  <c r="E12" i="14"/>
  <c r="E15" i="14" s="1"/>
  <c r="E11" i="14"/>
  <c r="E14" i="14" s="1"/>
  <c r="D84" i="13"/>
  <c r="D89" i="13" s="1"/>
  <c r="D152" i="13" s="1"/>
  <c r="D41" i="13"/>
  <c r="D150" i="13"/>
  <c r="D42" i="13"/>
  <c r="D84" i="12"/>
  <c r="D89" i="12" s="1"/>
  <c r="D150" i="12"/>
  <c r="D41" i="12"/>
  <c r="D43" i="12" s="1"/>
  <c r="D50" i="12"/>
  <c r="D84" i="11"/>
  <c r="D41" i="11"/>
  <c r="D41" i="10"/>
  <c r="D43" i="10" s="1"/>
  <c r="D54" i="10" s="1"/>
  <c r="D84" i="9"/>
  <c r="D89" i="9" s="1"/>
  <c r="C43" i="9"/>
  <c r="D150" i="9"/>
  <c r="D41" i="9"/>
  <c r="D42" i="8"/>
  <c r="D86" i="8"/>
  <c r="D87" i="8" s="1"/>
  <c r="D150" i="8"/>
  <c r="D83" i="8"/>
  <c r="D41" i="8"/>
  <c r="D86" i="7"/>
  <c r="D87" i="7" s="1"/>
  <c r="D41" i="7"/>
  <c r="D42" i="7"/>
  <c r="D85" i="7"/>
  <c r="D88" i="7"/>
  <c r="D150" i="7"/>
  <c r="D83" i="7"/>
  <c r="D43" i="6"/>
  <c r="D52" i="6" s="1"/>
  <c r="D42" i="6"/>
  <c r="D85" i="6"/>
  <c r="D88" i="6"/>
  <c r="D150" i="6"/>
  <c r="D86" i="6"/>
  <c r="D87" i="6" s="1"/>
  <c r="D83" i="6"/>
  <c r="D42" i="5"/>
  <c r="D85" i="5"/>
  <c r="D41" i="5"/>
  <c r="D43" i="5" s="1"/>
  <c r="D56" i="5" s="1"/>
  <c r="D50" i="5"/>
  <c r="D86" i="5"/>
  <c r="D87" i="5" s="1"/>
  <c r="D150" i="5"/>
  <c r="D83" i="5"/>
  <c r="D68" i="4"/>
  <c r="D76" i="4" s="1"/>
  <c r="D41" i="4"/>
  <c r="D42" i="4"/>
  <c r="D85" i="4"/>
  <c r="D88" i="4"/>
  <c r="D86" i="4"/>
  <c r="D87" i="4" s="1"/>
  <c r="D150" i="4"/>
  <c r="D83" i="4"/>
  <c r="D83" i="3"/>
  <c r="D84" i="3" s="1"/>
  <c r="D89" i="3" s="1"/>
  <c r="D152" i="3" s="1"/>
  <c r="D41" i="3"/>
  <c r="D43" i="3" s="1"/>
  <c r="D54" i="3" s="1"/>
  <c r="D56" i="3"/>
  <c r="D86" i="3"/>
  <c r="D87" i="3" s="1"/>
  <c r="D68" i="2"/>
  <c r="D76" i="2" s="1"/>
  <c r="D86" i="2"/>
  <c r="D87" i="2" s="1"/>
  <c r="D150" i="2"/>
  <c r="D83" i="2"/>
  <c r="D41" i="2"/>
  <c r="D42" i="2"/>
  <c r="D85" i="2"/>
  <c r="D88" i="2"/>
  <c r="C88" i="1"/>
  <c r="C85" i="1"/>
  <c r="S26" i="14" l="1"/>
  <c r="S29" i="14" s="1"/>
  <c r="D43" i="13"/>
  <c r="D49" i="5"/>
  <c r="D43" i="11"/>
  <c r="I11" i="14"/>
  <c r="I14" i="14" s="1"/>
  <c r="D53" i="3"/>
  <c r="D43" i="9"/>
  <c r="D51" i="9" s="1"/>
  <c r="D89" i="11"/>
  <c r="D152" i="11" s="1"/>
  <c r="D54" i="11"/>
  <c r="D53" i="10"/>
  <c r="D43" i="8"/>
  <c r="D50" i="8" s="1"/>
  <c r="C16" i="14"/>
  <c r="K28" i="14"/>
  <c r="K31" i="14" s="1"/>
  <c r="K32" i="14" s="1"/>
  <c r="S11" i="14"/>
  <c r="S14" i="14" s="1"/>
  <c r="K11" i="14"/>
  <c r="K14" i="14" s="1"/>
  <c r="K10" i="14"/>
  <c r="K13" i="14" s="1"/>
  <c r="S10" i="14"/>
  <c r="S13" i="14" s="1"/>
  <c r="M11" i="14"/>
  <c r="M14" i="14" s="1"/>
  <c r="M16" i="14" s="1"/>
  <c r="D135" i="19"/>
  <c r="D135" i="18"/>
  <c r="D135" i="17"/>
  <c r="I16" i="14"/>
  <c r="Q16" i="14"/>
  <c r="S32" i="14"/>
  <c r="Q32" i="14"/>
  <c r="M32" i="14"/>
  <c r="I32" i="14"/>
  <c r="E32" i="14"/>
  <c r="C32" i="14"/>
  <c r="E16" i="14"/>
  <c r="D55" i="13"/>
  <c r="D53" i="13"/>
  <c r="D52" i="13"/>
  <c r="D56" i="13"/>
  <c r="D49" i="13"/>
  <c r="D54" i="13"/>
  <c r="D50" i="13"/>
  <c r="D53" i="12"/>
  <c r="D52" i="12"/>
  <c r="D74" i="12"/>
  <c r="D152" i="12"/>
  <c r="D55" i="12"/>
  <c r="D49" i="12"/>
  <c r="D54" i="12"/>
  <c r="D51" i="12"/>
  <c r="D56" i="12"/>
  <c r="D55" i="11"/>
  <c r="D52" i="11"/>
  <c r="D51" i="11"/>
  <c r="D74" i="11"/>
  <c r="D49" i="11"/>
  <c r="D152" i="10"/>
  <c r="D52" i="10"/>
  <c r="D74" i="10"/>
  <c r="D56" i="10"/>
  <c r="D50" i="10"/>
  <c r="D55" i="10"/>
  <c r="D49" i="10"/>
  <c r="D51" i="10"/>
  <c r="D152" i="9"/>
  <c r="D49" i="8"/>
  <c r="D84" i="8"/>
  <c r="D89" i="8" s="1"/>
  <c r="D152" i="8" s="1"/>
  <c r="D43" i="7"/>
  <c r="D74" i="7" s="1"/>
  <c r="D84" i="7"/>
  <c r="D89" i="7" s="1"/>
  <c r="D152" i="7" s="1"/>
  <c r="D55" i="7"/>
  <c r="D54" i="6"/>
  <c r="D53" i="6"/>
  <c r="D74" i="6"/>
  <c r="D56" i="6"/>
  <c r="D50" i="6"/>
  <c r="D84" i="6"/>
  <c r="D89" i="6" s="1"/>
  <c r="D152" i="6" s="1"/>
  <c r="D55" i="6"/>
  <c r="D49" i="6"/>
  <c r="D51" i="6"/>
  <c r="D54" i="5"/>
  <c r="D51" i="5"/>
  <c r="D55" i="5"/>
  <c r="D84" i="5"/>
  <c r="D89" i="5" s="1"/>
  <c r="D152" i="5" s="1"/>
  <c r="D52" i="5"/>
  <c r="D74" i="5"/>
  <c r="D53" i="5"/>
  <c r="D84" i="4"/>
  <c r="D89" i="4" s="1"/>
  <c r="D152" i="4" s="1"/>
  <c r="D43" i="4"/>
  <c r="D50" i="3"/>
  <c r="D51" i="3"/>
  <c r="D52" i="3"/>
  <c r="D74" i="3"/>
  <c r="D55" i="3"/>
  <c r="D49" i="3"/>
  <c r="D43" i="2"/>
  <c r="D84" i="2"/>
  <c r="D89" i="2" s="1"/>
  <c r="D152" i="2" s="1"/>
  <c r="C137" i="1"/>
  <c r="C144" i="1"/>
  <c r="C102" i="1"/>
  <c r="C101" i="1"/>
  <c r="C100" i="1"/>
  <c r="C99" i="1"/>
  <c r="C98" i="1"/>
  <c r="C87" i="1"/>
  <c r="C86" i="1"/>
  <c r="C83" i="1"/>
  <c r="C43" i="1"/>
  <c r="C42" i="1"/>
  <c r="C41" i="1"/>
  <c r="D74" i="13" l="1"/>
  <c r="D51" i="13"/>
  <c r="K16" i="14"/>
  <c r="D50" i="11"/>
  <c r="D56" i="11"/>
  <c r="D53" i="11"/>
  <c r="D52" i="8"/>
  <c r="D51" i="8"/>
  <c r="D53" i="8"/>
  <c r="D74" i="8"/>
  <c r="D55" i="8"/>
  <c r="D54" i="8"/>
  <c r="D57" i="8" s="1"/>
  <c r="D75" i="8" s="1"/>
  <c r="D77" i="8" s="1"/>
  <c r="D56" i="8"/>
  <c r="D55" i="9"/>
  <c r="D54" i="9"/>
  <c r="D49" i="9"/>
  <c r="D50" i="9"/>
  <c r="D74" i="9"/>
  <c r="D52" i="9"/>
  <c r="D56" i="9"/>
  <c r="D53" i="9"/>
  <c r="D57" i="10"/>
  <c r="D75" i="10" s="1"/>
  <c r="D77" i="10" s="1"/>
  <c r="S16" i="14"/>
  <c r="B17" i="14" s="1"/>
  <c r="F37" i="16" s="1"/>
  <c r="D136" i="19"/>
  <c r="D137" i="19" s="1"/>
  <c r="D136" i="18"/>
  <c r="D137" i="18" s="1"/>
  <c r="D136" i="17"/>
  <c r="D137" i="17" s="1"/>
  <c r="B33" i="14"/>
  <c r="F44" i="16" s="1"/>
  <c r="D57" i="13"/>
  <c r="D75" i="13" s="1"/>
  <c r="D77" i="13" s="1"/>
  <c r="D57" i="12"/>
  <c r="D75" i="12" s="1"/>
  <c r="D77" i="12" s="1"/>
  <c r="D57" i="11"/>
  <c r="D75" i="11" s="1"/>
  <c r="D77" i="11" s="1"/>
  <c r="D57" i="9"/>
  <c r="D75" i="9" s="1"/>
  <c r="D77" i="9" s="1"/>
  <c r="D53" i="7"/>
  <c r="D51" i="7"/>
  <c r="D50" i="7"/>
  <c r="D49" i="7"/>
  <c r="D52" i="7"/>
  <c r="D54" i="7"/>
  <c r="D56" i="7"/>
  <c r="D57" i="6"/>
  <c r="D75" i="6" s="1"/>
  <c r="D77" i="6" s="1"/>
  <c r="D57" i="5"/>
  <c r="D75" i="5" s="1"/>
  <c r="D77" i="5" s="1"/>
  <c r="D74" i="4"/>
  <c r="D55" i="4"/>
  <c r="D51" i="4"/>
  <c r="D54" i="4"/>
  <c r="D53" i="4"/>
  <c r="D49" i="4"/>
  <c r="D50" i="4"/>
  <c r="D52" i="4"/>
  <c r="D56" i="4"/>
  <c r="D57" i="3"/>
  <c r="D75" i="3" s="1"/>
  <c r="D77" i="3" s="1"/>
  <c r="D74" i="2"/>
  <c r="D54" i="2"/>
  <c r="D53" i="2"/>
  <c r="D51" i="2"/>
  <c r="D49" i="2"/>
  <c r="D50" i="2"/>
  <c r="D52" i="2"/>
  <c r="D55" i="2"/>
  <c r="D56" i="2"/>
  <c r="D154" i="1"/>
  <c r="D68" i="1"/>
  <c r="D76" i="1" s="1"/>
  <c r="C57" i="1"/>
  <c r="D33" i="1"/>
  <c r="D102" i="13" l="1"/>
  <c r="D99" i="13"/>
  <c r="D100" i="13"/>
  <c r="D101" i="13"/>
  <c r="D98" i="13"/>
  <c r="D101" i="12"/>
  <c r="D98" i="12"/>
  <c r="D99" i="12"/>
  <c r="D103" i="12"/>
  <c r="D100" i="12"/>
  <c r="D102" i="12"/>
  <c r="D99" i="11"/>
  <c r="D98" i="11"/>
  <c r="D101" i="11"/>
  <c r="D100" i="11"/>
  <c r="D102" i="11"/>
  <c r="D103" i="11"/>
  <c r="D100" i="10"/>
  <c r="D103" i="10"/>
  <c r="D102" i="10"/>
  <c r="D101" i="10"/>
  <c r="D99" i="10"/>
  <c r="D98" i="10"/>
  <c r="D99" i="9"/>
  <c r="D103" i="9"/>
  <c r="D101" i="9"/>
  <c r="D102" i="9"/>
  <c r="D98" i="9"/>
  <c r="D100" i="9"/>
  <c r="D144" i="19"/>
  <c r="D156" i="19" s="1"/>
  <c r="D157" i="19" s="1"/>
  <c r="C27" i="16" s="1"/>
  <c r="E27" i="16" s="1"/>
  <c r="F27" i="16" s="1"/>
  <c r="D144" i="18"/>
  <c r="D156" i="18" s="1"/>
  <c r="D157" i="18" s="1"/>
  <c r="D144" i="17"/>
  <c r="D156" i="17" s="1"/>
  <c r="D157" i="17" s="1"/>
  <c r="C14" i="16" s="1"/>
  <c r="E14" i="16" s="1"/>
  <c r="F14" i="16" s="1"/>
  <c r="D151" i="13"/>
  <c r="D110" i="13"/>
  <c r="D111" i="13" s="1"/>
  <c r="D118" i="13" s="1"/>
  <c r="D103" i="13"/>
  <c r="D151" i="12"/>
  <c r="D110" i="12"/>
  <c r="D111" i="12" s="1"/>
  <c r="D118" i="12" s="1"/>
  <c r="D151" i="11"/>
  <c r="D110" i="11"/>
  <c r="D111" i="11" s="1"/>
  <c r="D118" i="11" s="1"/>
  <c r="D151" i="10"/>
  <c r="D110" i="10"/>
  <c r="D111" i="10" s="1"/>
  <c r="D118" i="10" s="1"/>
  <c r="D151" i="9"/>
  <c r="D110" i="9"/>
  <c r="D111" i="9" s="1"/>
  <c r="D118" i="9" s="1"/>
  <c r="D151" i="8"/>
  <c r="D100" i="8"/>
  <c r="D103" i="8"/>
  <c r="D102" i="8"/>
  <c r="D99" i="8"/>
  <c r="D98" i="8"/>
  <c r="D110" i="8"/>
  <c r="D111" i="8" s="1"/>
  <c r="D118" i="8" s="1"/>
  <c r="D101" i="8"/>
  <c r="D57" i="7"/>
  <c r="D75" i="7" s="1"/>
  <c r="D77" i="7" s="1"/>
  <c r="D151" i="6"/>
  <c r="D101" i="6"/>
  <c r="D99" i="6"/>
  <c r="D103" i="6"/>
  <c r="D102" i="6"/>
  <c r="D100" i="6"/>
  <c r="D110" i="6"/>
  <c r="D111" i="6" s="1"/>
  <c r="D118" i="6" s="1"/>
  <c r="D98" i="6"/>
  <c r="D151" i="5"/>
  <c r="D100" i="5"/>
  <c r="D103" i="5"/>
  <c r="D98" i="5"/>
  <c r="D110" i="5"/>
  <c r="D111" i="5" s="1"/>
  <c r="D118" i="5" s="1"/>
  <c r="D101" i="5"/>
  <c r="D102" i="5"/>
  <c r="D99" i="5"/>
  <c r="D57" i="4"/>
  <c r="D75" i="4" s="1"/>
  <c r="D77" i="4" s="1"/>
  <c r="D102" i="3"/>
  <c r="D103" i="3"/>
  <c r="D99" i="3"/>
  <c r="D151" i="3"/>
  <c r="D101" i="3"/>
  <c r="D98" i="3"/>
  <c r="D100" i="3"/>
  <c r="D110" i="3"/>
  <c r="D111" i="3" s="1"/>
  <c r="D118" i="3" s="1"/>
  <c r="D57" i="2"/>
  <c r="D75" i="2" s="1"/>
  <c r="D77" i="2" s="1"/>
  <c r="D83" i="1"/>
  <c r="D84" i="1" s="1"/>
  <c r="D86" i="1"/>
  <c r="D87" i="1" s="1"/>
  <c r="D85" i="1"/>
  <c r="D150" i="1"/>
  <c r="D42" i="1"/>
  <c r="D88" i="1"/>
  <c r="D41" i="1"/>
  <c r="D104" i="12" l="1"/>
  <c r="D104" i="11"/>
  <c r="D117" i="11" s="1"/>
  <c r="D119" i="11" s="1"/>
  <c r="D153" i="11" s="1"/>
  <c r="D155" i="11" s="1"/>
  <c r="D104" i="10"/>
  <c r="D117" i="10" s="1"/>
  <c r="D119" i="10" s="1"/>
  <c r="D153" i="10" s="1"/>
  <c r="D155" i="10" s="1"/>
  <c r="D138" i="18"/>
  <c r="C20" i="16"/>
  <c r="E20" i="16" s="1"/>
  <c r="D141" i="19"/>
  <c r="D140" i="19"/>
  <c r="D142" i="19"/>
  <c r="D139" i="19"/>
  <c r="D138" i="19"/>
  <c r="D143" i="19"/>
  <c r="D140" i="18"/>
  <c r="D139" i="18"/>
  <c r="D142" i="18"/>
  <c r="D141" i="18"/>
  <c r="D143" i="18"/>
  <c r="D139" i="17"/>
  <c r="D138" i="17"/>
  <c r="D143" i="17"/>
  <c r="D142" i="17"/>
  <c r="D141" i="17"/>
  <c r="D140" i="17"/>
  <c r="D104" i="13"/>
  <c r="D117" i="13" s="1"/>
  <c r="D119" i="13" s="1"/>
  <c r="D153" i="13" s="1"/>
  <c r="D155" i="13" s="1"/>
  <c r="D117" i="12"/>
  <c r="D119" i="12" s="1"/>
  <c r="D153" i="12" s="1"/>
  <c r="D155" i="12" s="1"/>
  <c r="D104" i="9"/>
  <c r="D117" i="9" s="1"/>
  <c r="D119" i="9" s="1"/>
  <c r="D153" i="9" s="1"/>
  <c r="D155" i="9" s="1"/>
  <c r="D104" i="8"/>
  <c r="D117" i="8" s="1"/>
  <c r="D119" i="8" s="1"/>
  <c r="D153" i="8" s="1"/>
  <c r="D155" i="8" s="1"/>
  <c r="D151" i="7"/>
  <c r="D98" i="7"/>
  <c r="D101" i="7"/>
  <c r="D110" i="7"/>
  <c r="D111" i="7" s="1"/>
  <c r="D118" i="7" s="1"/>
  <c r="D99" i="7"/>
  <c r="D103" i="7"/>
  <c r="D100" i="7"/>
  <c r="D102" i="7"/>
  <c r="D104" i="6"/>
  <c r="D117" i="6" s="1"/>
  <c r="D119" i="6" s="1"/>
  <c r="D153" i="6" s="1"/>
  <c r="D155" i="6" s="1"/>
  <c r="D104" i="5"/>
  <c r="D117" i="5" s="1"/>
  <c r="D119" i="5" s="1"/>
  <c r="D153" i="5" s="1"/>
  <c r="D155" i="5" s="1"/>
  <c r="D151" i="4"/>
  <c r="D103" i="4"/>
  <c r="D102" i="4"/>
  <c r="D110" i="4"/>
  <c r="D111" i="4" s="1"/>
  <c r="D118" i="4" s="1"/>
  <c r="D100" i="4"/>
  <c r="D101" i="4"/>
  <c r="D99" i="4"/>
  <c r="D98" i="4"/>
  <c r="D104" i="3"/>
  <c r="D117" i="3" s="1"/>
  <c r="D119" i="3" s="1"/>
  <c r="D153" i="3" s="1"/>
  <c r="D155" i="3" s="1"/>
  <c r="D151" i="2"/>
  <c r="D98" i="2"/>
  <c r="D99" i="2"/>
  <c r="D103" i="2"/>
  <c r="D110" i="2"/>
  <c r="D111" i="2" s="1"/>
  <c r="D118" i="2" s="1"/>
  <c r="D101" i="2"/>
  <c r="D102" i="2"/>
  <c r="D100" i="2"/>
  <c r="D43" i="1"/>
  <c r="D89" i="1"/>
  <c r="D104" i="2" l="1"/>
  <c r="D117" i="2" s="1"/>
  <c r="D119" i="2" s="1"/>
  <c r="D153" i="2" s="1"/>
  <c r="F20" i="16"/>
  <c r="D135" i="13"/>
  <c r="D135" i="12"/>
  <c r="D136" i="12" s="1"/>
  <c r="D135" i="11"/>
  <c r="D136" i="11" s="1"/>
  <c r="D137" i="11" s="1"/>
  <c r="D135" i="10"/>
  <c r="D136" i="10" s="1"/>
  <c r="D137" i="10" s="1"/>
  <c r="D135" i="9"/>
  <c r="D135" i="8"/>
  <c r="D104" i="7"/>
  <c r="D117" i="7" s="1"/>
  <c r="D119" i="7" s="1"/>
  <c r="D153" i="7" s="1"/>
  <c r="D155" i="7" s="1"/>
  <c r="D135" i="6"/>
  <c r="D135" i="5"/>
  <c r="D104" i="4"/>
  <c r="D117" i="4" s="1"/>
  <c r="D119" i="4" s="1"/>
  <c r="D153" i="4" s="1"/>
  <c r="D155" i="4" s="1"/>
  <c r="D135" i="3"/>
  <c r="D155" i="2"/>
  <c r="D74" i="1"/>
  <c r="D51" i="1"/>
  <c r="D56" i="1"/>
  <c r="D49" i="1"/>
  <c r="D52" i="1"/>
  <c r="D53" i="1"/>
  <c r="D54" i="1"/>
  <c r="D55" i="1"/>
  <c r="D50" i="1"/>
  <c r="D152" i="1"/>
  <c r="D135" i="7" l="1"/>
  <c r="D57" i="1"/>
  <c r="D75" i="1" s="1"/>
  <c r="D77" i="1" s="1"/>
  <c r="D110" i="1" s="1"/>
  <c r="D136" i="13"/>
  <c r="D137" i="13"/>
  <c r="D137" i="12"/>
  <c r="D144" i="12" s="1"/>
  <c r="D156" i="12" s="1"/>
  <c r="D157" i="12" s="1"/>
  <c r="C30" i="16" s="1"/>
  <c r="E30" i="16" s="1"/>
  <c r="F30" i="16" s="1"/>
  <c r="D144" i="11"/>
  <c r="D156" i="11" s="1"/>
  <c r="D157" i="11" s="1"/>
  <c r="C29" i="16" s="1"/>
  <c r="E29" i="16" s="1"/>
  <c r="F29" i="16" s="1"/>
  <c r="D144" i="10"/>
  <c r="D156" i="10" s="1"/>
  <c r="D157" i="10" s="1"/>
  <c r="C28" i="16" s="1"/>
  <c r="E28" i="16" s="1"/>
  <c r="F28" i="16" s="1"/>
  <c r="D136" i="9"/>
  <c r="D137" i="9"/>
  <c r="D136" i="8"/>
  <c r="D137" i="8" s="1"/>
  <c r="D136" i="7"/>
  <c r="D137" i="7" s="1"/>
  <c r="D136" i="6"/>
  <c r="D136" i="5"/>
  <c r="D137" i="5" s="1"/>
  <c r="D135" i="4"/>
  <c r="D136" i="4" s="1"/>
  <c r="D136" i="3"/>
  <c r="D137" i="3"/>
  <c r="D144" i="3" s="1"/>
  <c r="D156" i="3" s="1"/>
  <c r="D157" i="3" s="1"/>
  <c r="C15" i="16" s="1"/>
  <c r="E15" i="16" s="1"/>
  <c r="F15" i="16" s="1"/>
  <c r="D135" i="2"/>
  <c r="D101" i="1"/>
  <c r="D102" i="1"/>
  <c r="D99" i="1"/>
  <c r="D103" i="1"/>
  <c r="D111" i="1"/>
  <c r="D118" i="1" s="1"/>
  <c r="D98" i="1"/>
  <c r="D100" i="1"/>
  <c r="D151" i="1"/>
  <c r="D144" i="13" l="1"/>
  <c r="D156" i="13" s="1"/>
  <c r="D141" i="12"/>
  <c r="D138" i="12"/>
  <c r="D143" i="12"/>
  <c r="D142" i="12"/>
  <c r="D140" i="12"/>
  <c r="D139" i="12"/>
  <c r="D140" i="11"/>
  <c r="D139" i="11"/>
  <c r="D138" i="11"/>
  <c r="D143" i="11"/>
  <c r="D141" i="11"/>
  <c r="D142" i="11"/>
  <c r="D140" i="10"/>
  <c r="D143" i="10"/>
  <c r="D139" i="10"/>
  <c r="D138" i="10"/>
  <c r="D142" i="10"/>
  <c r="D141" i="10"/>
  <c r="D144" i="9"/>
  <c r="D156" i="9" s="1"/>
  <c r="D157" i="9" s="1"/>
  <c r="C26" i="16" s="1"/>
  <c r="E26" i="16" s="1"/>
  <c r="F26" i="16" s="1"/>
  <c r="D142" i="9"/>
  <c r="D141" i="9"/>
  <c r="D140" i="9"/>
  <c r="D144" i="8"/>
  <c r="D156" i="8" s="1"/>
  <c r="D144" i="7"/>
  <c r="D156" i="7" s="1"/>
  <c r="D137" i="6"/>
  <c r="D144" i="6" s="1"/>
  <c r="D156" i="6" s="1"/>
  <c r="D157" i="6" s="1"/>
  <c r="C18" i="16" s="1"/>
  <c r="E18" i="16" s="1"/>
  <c r="F18" i="16" s="1"/>
  <c r="D144" i="5"/>
  <c r="D156" i="5" s="1"/>
  <c r="D157" i="5" s="1"/>
  <c r="C17" i="16" s="1"/>
  <c r="E17" i="16" s="1"/>
  <c r="F17" i="16" s="1"/>
  <c r="D137" i="4"/>
  <c r="D144" i="4" s="1"/>
  <c r="D156" i="4" s="1"/>
  <c r="D157" i="4" s="1"/>
  <c r="C16" i="16" s="1"/>
  <c r="E16" i="16" s="1"/>
  <c r="F16" i="16" s="1"/>
  <c r="D140" i="3"/>
  <c r="D139" i="3"/>
  <c r="D138" i="3"/>
  <c r="D143" i="3"/>
  <c r="D142" i="3"/>
  <c r="D141" i="3"/>
  <c r="D136" i="2"/>
  <c r="D137" i="2" s="1"/>
  <c r="D104" i="1"/>
  <c r="D117" i="1" s="1"/>
  <c r="D119" i="1" s="1"/>
  <c r="D153" i="1" s="1"/>
  <c r="D155" i="1" s="1"/>
  <c r="D143" i="9" l="1"/>
  <c r="D139" i="5"/>
  <c r="D139" i="9"/>
  <c r="D157" i="7"/>
  <c r="C19" i="16" s="1"/>
  <c r="E19" i="16" s="1"/>
  <c r="F19" i="16" s="1"/>
  <c r="D157" i="13"/>
  <c r="D141" i="5"/>
  <c r="D142" i="5"/>
  <c r="D143" i="5"/>
  <c r="D138" i="5"/>
  <c r="D140" i="5"/>
  <c r="D138" i="9"/>
  <c r="D157" i="8"/>
  <c r="D143" i="8" s="1"/>
  <c r="D141" i="6"/>
  <c r="D140" i="6"/>
  <c r="D139" i="6"/>
  <c r="D138" i="6"/>
  <c r="D142" i="6"/>
  <c r="D143" i="6"/>
  <c r="D141" i="4"/>
  <c r="D139" i="4"/>
  <c r="D143" i="4"/>
  <c r="D140" i="4"/>
  <c r="D138" i="4"/>
  <c r="D142" i="4"/>
  <c r="D144" i="2"/>
  <c r="D156" i="2" s="1"/>
  <c r="D157" i="2" s="1"/>
  <c r="C13" i="16" s="1"/>
  <c r="E13" i="16" s="1"/>
  <c r="F13" i="16" s="1"/>
  <c r="D135" i="1"/>
  <c r="D136" i="1" s="1"/>
  <c r="D137" i="1" s="1"/>
  <c r="D143" i="7" l="1"/>
  <c r="D138" i="7"/>
  <c r="D141" i="7"/>
  <c r="D140" i="7"/>
  <c r="D139" i="7"/>
  <c r="D142" i="7"/>
  <c r="C31" i="16"/>
  <c r="E31" i="16" s="1"/>
  <c r="F31" i="16" s="1"/>
  <c r="D143" i="13"/>
  <c r="D139" i="13"/>
  <c r="D140" i="13"/>
  <c r="D138" i="13"/>
  <c r="D141" i="13"/>
  <c r="D142" i="13"/>
  <c r="D140" i="8"/>
  <c r="D139" i="8"/>
  <c r="D138" i="8"/>
  <c r="C25" i="16"/>
  <c r="E25" i="16" s="1"/>
  <c r="D142" i="8"/>
  <c r="D141" i="8"/>
  <c r="D139" i="2"/>
  <c r="D138" i="2"/>
  <c r="D143" i="2"/>
  <c r="D142" i="2"/>
  <c r="D141" i="2"/>
  <c r="D140" i="2"/>
  <c r="D144" i="1"/>
  <c r="D156" i="1" s="1"/>
  <c r="F25" i="16" l="1"/>
  <c r="F32" i="16" s="1"/>
  <c r="F43" i="16" s="1"/>
  <c r="E32" i="16"/>
  <c r="E43" i="16" s="1"/>
  <c r="D157" i="1"/>
  <c r="C12" i="16" s="1"/>
  <c r="E12" i="16" s="1"/>
  <c r="D141" i="1" l="1"/>
  <c r="D138" i="1"/>
  <c r="D140" i="1"/>
  <c r="D139" i="1"/>
  <c r="F12" i="16"/>
  <c r="F21" i="16" s="1"/>
  <c r="E21" i="16"/>
  <c r="D142" i="1"/>
  <c r="D143" i="1"/>
  <c r="E42" i="16" l="1"/>
  <c r="E36" i="16"/>
  <c r="F42" i="16"/>
  <c r="F45" i="16" s="1"/>
  <c r="F36" i="16"/>
  <c r="F38" i="16" s="1"/>
  <c r="F47" i="16" l="1"/>
</calcChain>
</file>

<file path=xl/sharedStrings.xml><?xml version="1.0" encoding="utf-8"?>
<sst xmlns="http://schemas.openxmlformats.org/spreadsheetml/2006/main" count="3143" uniqueCount="167">
  <si>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</si>
  <si>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</si>
  <si>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</si>
  <si>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</si>
  <si>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</si>
  <si>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</si>
  <si>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</si>
  <si>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</si>
  <si>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</si>
  <si>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</si>
  <si>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</si>
  <si>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</si>
  <si>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</si>
  <si>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</si>
  <si>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</si>
  <si>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</si>
  <si>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</si>
  <si>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</si>
  <si>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</si>
  <si>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</si>
  <si>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</si>
  <si>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</si>
  <si>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</si>
  <si>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</si>
  <si>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</si>
  <si>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</si>
  <si>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</si>
  <si>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</si>
  <si>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</si>
  <si>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</si>
  <si>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</si>
  <si>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</si>
  <si>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</si>
  <si>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</si>
  <si>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</si>
  <si>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</si>
  <si>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</si>
  <si>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</si>
  <si>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</si>
  <si>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</si>
  <si>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</si>
  <si>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</si>
  <si>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</si>
  <si>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</si>
  <si>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</si>
  <si>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</si>
  <si>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</si>
  <si>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</si>
  <si>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</si>
  <si>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</si>
  <si>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</si>
  <si>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</si>
  <si>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</si>
  <si>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</si>
  <si>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</si>
  <si>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</si>
  <si>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</si>
  <si>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</si>
  <si>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</si>
  <si>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</si>
  <si>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</si>
  <si>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</si>
  <si>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</si>
  <si>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</si>
  <si>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</si>
  <si>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</si>
  <si>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</si>
  <si>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</si>
  <si>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</si>
  <si>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</si>
  <si>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</si>
  <si>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</si>
  <si>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</si>
  <si>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</si>
  <si>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</si>
  <si>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</si>
  <si>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</si>
  <si>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</si>
  <si>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</si>
  <si>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</si>
  <si>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</si>
  <si>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</si>
  <si>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</si>
  <si>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</si>
  <si>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</si>
  <si>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</si>
  <si>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</si>
  <si>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</si>
  <si>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</si>
  <si>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</si>
  <si>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</si>
  <si>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</si>
  <si>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</si>
  <si>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</si>
  <si>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</si>
  <si>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</si>
  <si>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</si>
  <si>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</si>
  <si>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</si>
  <si>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</si>
  <si>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</si>
  <si>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</si>
  <si>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</si>
  <si>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</si>
  <si>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</si>
  <si>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Recepcionista I</t>
  </si>
  <si>
    <t>posto de serviço</t>
  </si>
  <si>
    <t>4221-05</t>
  </si>
  <si>
    <t>Assistência Médica</t>
  </si>
  <si>
    <t>Assistência Odontológica</t>
  </si>
  <si>
    <t>Seguro de Vida</t>
  </si>
  <si>
    <t>Recepcionista II</t>
  </si>
  <si>
    <t xml:space="preserve">Mensageiro (a) </t>
  </si>
  <si>
    <t>4122-05</t>
  </si>
  <si>
    <t>Copeiro(a)</t>
  </si>
  <si>
    <t>5134-25</t>
  </si>
  <si>
    <t>Garçom/garçonete</t>
  </si>
  <si>
    <t xml:space="preserve">Garçom/garçonete </t>
  </si>
  <si>
    <t>5134-05</t>
  </si>
  <si>
    <t>Auxiliar Técnico Operacional</t>
  </si>
  <si>
    <t>4110-05</t>
  </si>
  <si>
    <t>Supervisor(a)</t>
  </si>
  <si>
    <t>4101-05</t>
  </si>
  <si>
    <t>Recepcionista I - acréscimo em ano eleitoral</t>
  </si>
  <si>
    <t>Recepcionista II - acréscimo em ano eleitoral</t>
  </si>
  <si>
    <t>Mensageiro (a)  - acréscimo em ano eleitoral</t>
  </si>
  <si>
    <t>Copeiro(a) - acréscimo em ano eleitoral</t>
  </si>
  <si>
    <t>Garçom/garçonete - acréscimo em ano eleitoral</t>
  </si>
  <si>
    <t>Auxiliar Técnico Operacional - acréscimo em ano eleitoral</t>
  </si>
  <si>
    <t>horas extras</t>
  </si>
  <si>
    <t>4.3.1.6. Horas Extras</t>
  </si>
  <si>
    <t>Ano Não Eleitoral</t>
  </si>
  <si>
    <t>postos</t>
  </si>
  <si>
    <t>remuneração</t>
  </si>
  <si>
    <t>encargos</t>
  </si>
  <si>
    <t>custos indiretos, lucro e tributos</t>
  </si>
  <si>
    <t>subtotal</t>
  </si>
  <si>
    <t>v.u. hora normal</t>
  </si>
  <si>
    <t>v.u. hora extra seg-sex</t>
  </si>
  <si>
    <t>v.u. hora extra sab</t>
  </si>
  <si>
    <t>v.u. hora extra dom-fer</t>
  </si>
  <si>
    <t>hora extra seg-sex</t>
  </si>
  <si>
    <t>hora extra sab</t>
  </si>
  <si>
    <t>hora extra dom-fer</t>
  </si>
  <si>
    <t>Ano Eleitoral</t>
  </si>
  <si>
    <t>total horas extras por posto</t>
  </si>
  <si>
    <t>Total Ano Não Eleitoral</t>
  </si>
  <si>
    <t>Total Ano Eleitoral</t>
  </si>
  <si>
    <t>QUADRO RESUMO - VALORES ESTIMADOS - MODELO DE PROPOSTA</t>
  </si>
  <si>
    <t>item</t>
  </si>
  <si>
    <t>serviços</t>
  </si>
  <si>
    <t>valor do posto</t>
  </si>
  <si>
    <t>quantidade</t>
  </si>
  <si>
    <t>valor mensal</t>
  </si>
  <si>
    <t>valor anual</t>
  </si>
  <si>
    <t>postos regulares</t>
  </si>
  <si>
    <t>valor total</t>
  </si>
  <si>
    <t>acréscimo de postos em ano eleitoral (até 150 dias)</t>
  </si>
  <si>
    <t>descrição</t>
  </si>
  <si>
    <t>acréscimo de postos</t>
  </si>
  <si>
    <t>VALOR TOTAL ESTIMADO PARA CONTRATAÇÃO (24 meses)</t>
  </si>
  <si>
    <t>RESUMO - ano não eleitoral</t>
  </si>
  <si>
    <t>RESUMO - ano eleitoral</t>
  </si>
  <si>
    <t>Recepcionista III</t>
  </si>
  <si>
    <t>Maître</t>
  </si>
  <si>
    <t>5101-35</t>
  </si>
  <si>
    <t>Recepcionista III - acréscimo em ano eleitoral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</si>
</sst>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4" fillId="0" borderId="0" xfId="0" applyNumberFormat="1" applyFont="1"/>
    <xf numFmtId="0" fontId="4" fillId="0" borderId="0" xfId="0" applyFont="1" applyAlignment="1">
      <alignment wrapText="1"/>
    </xf>
    <xf numFmtId="0" fontId="4" fillId="0" borderId="5" xfId="0" applyFont="1" applyBorder="1"/>
    <xf numFmtId="10" fontId="4" fillId="0" borderId="5" xfId="0" applyNumberFormat="1" applyFont="1" applyBorder="1"/>
    <xf numFmtId="43" fontId="4" fillId="0" borderId="5" xfId="0" applyNumberFormat="1" applyFont="1" applyBorder="1"/>
    <xf numFmtId="9" fontId="4" fillId="0" borderId="5" xfId="0" applyNumberFormat="1" applyFont="1" applyBorder="1"/>
    <xf numFmtId="0" fontId="4" fillId="0" borderId="7" xfId="0" applyFont="1" applyBorder="1"/>
    <xf numFmtId="43" fontId="4" fillId="0" borderId="6" xfId="0" applyNumberFormat="1" applyFont="1" applyBorder="1"/>
    <xf numFmtId="0" fontId="5" fillId="7" borderId="5" xfId="0" applyFont="1" applyFill="1" applyBorder="1" applyAlignment="1">
      <alignment vertical="center" wrapText="1"/>
    </xf>
    <xf numFmtId="0" fontId="4" fillId="8" borderId="5" xfId="0" applyFont="1" applyFill="1" applyBorder="1"/>
    <xf numFmtId="0" fontId="4" fillId="6" borderId="5" xfId="0" applyFont="1" applyFill="1" applyBorder="1"/>
    <xf numFmtId="0" fontId="4" fillId="6" borderId="0" xfId="0" applyFont="1" applyFill="1"/>
    <xf numFmtId="43" fontId="4" fillId="6" borderId="0" xfId="0" applyNumberFormat="1" applyFont="1" applyFill="1"/>
    <xf numFmtId="10" fontId="4" fillId="6" borderId="6" xfId="0" applyNumberFormat="1" applyFont="1" applyFill="1" applyBorder="1"/>
    <xf numFmtId="43" fontId="4" fillId="6" borderId="5" xfId="0" applyNumberFormat="1" applyFont="1" applyFill="1" applyBorder="1"/>
    <xf numFmtId="0" fontId="4" fillId="6" borderId="7" xfId="0" applyFont="1" applyFill="1" applyBorder="1"/>
    <xf numFmtId="43" fontId="4" fillId="6" borderId="6" xfId="0" applyNumberFormat="1" applyFont="1" applyFill="1" applyBorder="1"/>
    <xf numFmtId="9" fontId="4" fillId="6" borderId="5" xfId="0" applyNumberFormat="1" applyFont="1" applyFill="1" applyBorder="1"/>
    <xf numFmtId="0" fontId="5" fillId="7" borderId="5" xfId="0" applyFont="1" applyFill="1" applyBorder="1"/>
    <xf numFmtId="43" fontId="5" fillId="7" borderId="6" xfId="0" applyNumberFormat="1" applyFont="1" applyFill="1" applyBorder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43" fontId="4" fillId="0" borderId="5" xfId="0" applyNumberFormat="1" applyFont="1" applyBorder="1" applyAlignment="1">
      <alignment vertical="top"/>
    </xf>
    <xf numFmtId="0" fontId="4" fillId="0" borderId="5" xfId="0" applyFont="1" applyBorder="1" applyAlignment="1">
      <alignment horizontal="center" vertical="center"/>
    </xf>
    <xf numFmtId="43" fontId="5" fillId="0" borderId="5" xfId="0" applyNumberFormat="1" applyFont="1" applyBorder="1"/>
    <xf numFmtId="0" fontId="5" fillId="6" borderId="5" xfId="0" applyFont="1" applyFill="1" applyBorder="1" applyAlignment="1">
      <alignment horizontal="center"/>
    </xf>
    <xf numFmtId="43" fontId="5" fillId="6" borderId="5" xfId="0" applyNumberFormat="1" applyFont="1" applyFill="1" applyBorder="1"/>
    <xf numFmtId="0" fontId="5" fillId="0" borderId="5" xfId="0" applyFont="1" applyBorder="1" applyAlignment="1">
      <alignment horizontal="center" vertical="top"/>
    </xf>
    <xf numFmtId="43" fontId="5" fillId="0" borderId="5" xfId="0" applyNumberFormat="1" applyFont="1" applyBorder="1" applyAlignment="1">
      <alignment vertical="top"/>
    </xf>
    <xf numFmtId="0" fontId="5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5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5" fillId="6" borderId="5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1200150</xdr:colOff>
      <xdr:row>0</xdr:row>
      <xdr:rowOff>0</xdr:rowOff>
    </xdr:from>
    <xdr:to>
      <xdr:col>3</xdr:col>
      <xdr:colOff>858894</xdr:colOff>
      <xdr:row>6</xdr:row>
      <xdr:rowOff>76200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7900" y="0"/>
          <a:ext cx="2754369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7" t="s">
        <v>97</v>
      </c>
      <c r="D12" s="30" t="s">
        <v>98</v>
      </c>
    </row>
    <row r="13" spans="1:4" x14ac:dyDescent="0.2">
      <c r="A13" s="79" t="s">
        <v>105</v>
      </c>
      <c r="B13" s="79"/>
      <c r="C13" s="36" t="s">
        <v>106</v>
      </c>
      <c r="D13" s="36">
        <v>2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105</v>
      </c>
      <c r="D17" s="81"/>
    </row>
    <row r="18" spans="1:4" x14ac:dyDescent="0.2">
      <c r="A18" s="5">
        <v>2</v>
      </c>
      <c r="B18" s="5" t="s">
        <v>99</v>
      </c>
      <c r="C18" s="80" t="s">
        <v>107</v>
      </c>
      <c r="D18" s="81"/>
    </row>
    <row r="19" spans="1:4" x14ac:dyDescent="0.2">
      <c r="A19" s="5">
        <v>3</v>
      </c>
      <c r="B19" s="5" t="s">
        <v>76</v>
      </c>
      <c r="C19" s="80">
        <v>1343.07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6">
        <v>1</v>
      </c>
      <c r="B25" s="82" t="s">
        <v>2</v>
      </c>
      <c r="C25" s="82"/>
      <c r="D25" s="6" t="s">
        <v>3</v>
      </c>
    </row>
    <row r="26" spans="1:4" x14ac:dyDescent="0.2">
      <c r="A26" s="7" t="s">
        <v>4</v>
      </c>
      <c r="B26" s="83" t="s">
        <v>5</v>
      </c>
      <c r="C26" s="83"/>
      <c r="D26" s="13">
        <v>1343.07</v>
      </c>
    </row>
    <row r="27" spans="1:4" x14ac:dyDescent="0.2">
      <c r="A27" s="7" t="s">
        <v>6</v>
      </c>
      <c r="B27" s="83" t="s">
        <v>7</v>
      </c>
      <c r="C27" s="83"/>
      <c r="D27" s="13"/>
    </row>
    <row r="28" spans="1:4" x14ac:dyDescent="0.2">
      <c r="A28" s="7" t="s">
        <v>8</v>
      </c>
      <c r="B28" s="83" t="s">
        <v>9</v>
      </c>
      <c r="C28" s="83"/>
      <c r="D28" s="13"/>
    </row>
    <row r="29" spans="1:4" x14ac:dyDescent="0.2">
      <c r="A29" s="7" t="s">
        <v>10</v>
      </c>
      <c r="B29" s="83" t="s">
        <v>11</v>
      </c>
      <c r="C29" s="83"/>
      <c r="D29" s="13"/>
    </row>
    <row r="30" spans="1:4" x14ac:dyDescent="0.2">
      <c r="A30" s="7" t="s">
        <v>12</v>
      </c>
      <c r="B30" s="83" t="s">
        <v>13</v>
      </c>
      <c r="C30" s="83"/>
      <c r="D30" s="13"/>
    </row>
    <row r="31" spans="1:4" x14ac:dyDescent="0.2">
      <c r="A31" s="7"/>
      <c r="B31" s="83"/>
      <c r="C31" s="83"/>
      <c r="D31" s="13"/>
    </row>
    <row r="32" spans="1:4" x14ac:dyDescent="0.2">
      <c r="A32" s="7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1343.07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6" t="s">
        <v>19</v>
      </c>
      <c r="B40" s="82" t="s">
        <v>20</v>
      </c>
      <c r="C40" s="82"/>
      <c r="D40" s="6" t="s">
        <v>3</v>
      </c>
    </row>
    <row r="41" spans="1:4" x14ac:dyDescent="0.2">
      <c r="A41" s="7" t="s">
        <v>4</v>
      </c>
      <c r="B41" s="8" t="s">
        <v>21</v>
      </c>
      <c r="C41" s="12">
        <f>TRUNC(1/12,4)</f>
        <v>8.3299999999999999E-2</v>
      </c>
      <c r="D41" s="13">
        <f>TRUNC($D$33*C41,2)</f>
        <v>111.87</v>
      </c>
    </row>
    <row r="42" spans="1:4" x14ac:dyDescent="0.2">
      <c r="A42" s="7" t="s">
        <v>6</v>
      </c>
      <c r="B42" s="8" t="s">
        <v>22</v>
      </c>
      <c r="C42" s="12">
        <f>TRUNC(((1+1/3)/12),4)</f>
        <v>0.1111</v>
      </c>
      <c r="D42" s="13">
        <f>TRUNC($D$33*C42,2)</f>
        <v>149.21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261.08000000000004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6" t="s">
        <v>24</v>
      </c>
      <c r="B48" s="6" t="s">
        <v>25</v>
      </c>
      <c r="C48" s="6" t="s">
        <v>26</v>
      </c>
      <c r="D48" s="6" t="s">
        <v>3</v>
      </c>
    </row>
    <row r="49" spans="1:4" x14ac:dyDescent="0.2">
      <c r="A49" s="7" t="s">
        <v>4</v>
      </c>
      <c r="B49" s="8" t="s">
        <v>27</v>
      </c>
      <c r="C49" s="9">
        <v>0.2</v>
      </c>
      <c r="D49" s="13">
        <f>TRUNC(($D$33+$D$43)*C49,2)</f>
        <v>320.83</v>
      </c>
    </row>
    <row r="50" spans="1:4" x14ac:dyDescent="0.2">
      <c r="A50" s="7" t="s">
        <v>6</v>
      </c>
      <c r="B50" s="8" t="s">
        <v>28</v>
      </c>
      <c r="C50" s="9">
        <v>2.5000000000000001E-2</v>
      </c>
      <c r="D50" s="13">
        <f t="shared" ref="D50:D56" si="0">TRUNC(($D$33+$D$43)*C50,2)</f>
        <v>40.1</v>
      </c>
    </row>
    <row r="51" spans="1:4" x14ac:dyDescent="0.2">
      <c r="A51" s="7" t="s">
        <v>8</v>
      </c>
      <c r="B51" s="8" t="s">
        <v>29</v>
      </c>
      <c r="C51" s="16">
        <v>0.03</v>
      </c>
      <c r="D51" s="13">
        <f t="shared" si="0"/>
        <v>48.12</v>
      </c>
    </row>
    <row r="52" spans="1:4" x14ac:dyDescent="0.2">
      <c r="A52" s="7" t="s">
        <v>10</v>
      </c>
      <c r="B52" s="8" t="s">
        <v>30</v>
      </c>
      <c r="C52" s="9">
        <v>1.4999999999999999E-2</v>
      </c>
      <c r="D52" s="13">
        <f t="shared" si="0"/>
        <v>24.06</v>
      </c>
    </row>
    <row r="53" spans="1:4" x14ac:dyDescent="0.2">
      <c r="A53" s="7" t="s">
        <v>12</v>
      </c>
      <c r="B53" s="8" t="s">
        <v>31</v>
      </c>
      <c r="C53" s="9">
        <v>0.01</v>
      </c>
      <c r="D53" s="13">
        <f t="shared" si="0"/>
        <v>16.04</v>
      </c>
    </row>
    <row r="54" spans="1:4" x14ac:dyDescent="0.2">
      <c r="A54" s="7" t="s">
        <v>32</v>
      </c>
      <c r="B54" s="8" t="s">
        <v>33</v>
      </c>
      <c r="C54" s="9">
        <v>6.0000000000000001E-3</v>
      </c>
      <c r="D54" s="13">
        <f t="shared" si="0"/>
        <v>9.6199999999999992</v>
      </c>
    </row>
    <row r="55" spans="1:4" x14ac:dyDescent="0.2">
      <c r="A55" s="7" t="s">
        <v>14</v>
      </c>
      <c r="B55" s="8" t="s">
        <v>34</v>
      </c>
      <c r="C55" s="9">
        <v>2E-3</v>
      </c>
      <c r="D55" s="13">
        <f t="shared" si="0"/>
        <v>3.2</v>
      </c>
    </row>
    <row r="56" spans="1:4" x14ac:dyDescent="0.2">
      <c r="A56" s="7" t="s">
        <v>35</v>
      </c>
      <c r="B56" s="8" t="s">
        <v>36</v>
      </c>
      <c r="C56" s="9">
        <v>0.08</v>
      </c>
      <c r="D56" s="13">
        <f t="shared" si="0"/>
        <v>128.33000000000001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590.30000000000007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6" t="s">
        <v>39</v>
      </c>
      <c r="B62" s="91" t="s">
        <v>40</v>
      </c>
      <c r="C62" s="91"/>
      <c r="D62" s="6" t="s">
        <v>3</v>
      </c>
    </row>
    <row r="63" spans="1:4" x14ac:dyDescent="0.2">
      <c r="A63" s="7" t="s">
        <v>4</v>
      </c>
      <c r="B63" s="83" t="s">
        <v>41</v>
      </c>
      <c r="C63" s="83"/>
      <c r="D63" s="13">
        <f>(22*2*4.9)-(D26*0.06)</f>
        <v>135.01580000000001</v>
      </c>
    </row>
    <row r="64" spans="1:4" x14ac:dyDescent="0.2">
      <c r="A64" s="7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7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7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548.60379999999998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6">
        <v>2</v>
      </c>
      <c r="B73" s="91" t="s">
        <v>44</v>
      </c>
      <c r="C73" s="91"/>
      <c r="D73" s="6" t="s">
        <v>3</v>
      </c>
    </row>
    <row r="74" spans="1:5" x14ac:dyDescent="0.2">
      <c r="A74" s="7" t="s">
        <v>19</v>
      </c>
      <c r="B74" s="83" t="s">
        <v>20</v>
      </c>
      <c r="C74" s="83"/>
      <c r="D74" s="14">
        <f>D43</f>
        <v>261.08000000000004</v>
      </c>
    </row>
    <row r="75" spans="1:5" x14ac:dyDescent="0.2">
      <c r="A75" s="7" t="s">
        <v>24</v>
      </c>
      <c r="B75" s="83" t="s">
        <v>25</v>
      </c>
      <c r="C75" s="83"/>
      <c r="D75" s="14">
        <f>D57</f>
        <v>590.30000000000007</v>
      </c>
    </row>
    <row r="76" spans="1:5" x14ac:dyDescent="0.2">
      <c r="A76" s="7" t="s">
        <v>39</v>
      </c>
      <c r="B76" s="83" t="s">
        <v>40</v>
      </c>
      <c r="C76" s="83"/>
      <c r="D76" s="14">
        <f>D68</f>
        <v>548.60379999999998</v>
      </c>
    </row>
    <row r="77" spans="1:5" x14ac:dyDescent="0.2">
      <c r="A77" s="82" t="s">
        <v>16</v>
      </c>
      <c r="B77" s="82"/>
      <c r="C77" s="82"/>
      <c r="D77" s="19">
        <f>SUM(D74:D76)</f>
        <v>1399.9838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6">
        <v>3</v>
      </c>
      <c r="B82" s="91" t="s">
        <v>46</v>
      </c>
      <c r="C82" s="91"/>
      <c r="D82" s="6" t="s">
        <v>3</v>
      </c>
    </row>
    <row r="83" spans="1:5" x14ac:dyDescent="0.2">
      <c r="A83" s="7" t="s">
        <v>4</v>
      </c>
      <c r="B83" s="10" t="s">
        <v>47</v>
      </c>
      <c r="C83" s="9">
        <f>TRUNC(((1/12)*5%),4)</f>
        <v>4.1000000000000003E-3</v>
      </c>
      <c r="D83" s="13">
        <f>TRUNC($D$33*C83,2)</f>
        <v>5.5</v>
      </c>
    </row>
    <row r="84" spans="1:5" x14ac:dyDescent="0.2">
      <c r="A84" s="7" t="s">
        <v>6</v>
      </c>
      <c r="B84" s="10" t="s">
        <v>48</v>
      </c>
      <c r="C84" s="9">
        <v>0.08</v>
      </c>
      <c r="D84" s="13">
        <f>TRUNC(D83*C84,2)</f>
        <v>0.44</v>
      </c>
    </row>
    <row r="85" spans="1:5" x14ac:dyDescent="0.2">
      <c r="A85" s="7" t="s">
        <v>8</v>
      </c>
      <c r="B85" s="10" t="s">
        <v>49</v>
      </c>
      <c r="C85" s="9">
        <f>TRUNC(8%*5%*40%,4)</f>
        <v>1.6000000000000001E-3</v>
      </c>
      <c r="D85" s="13">
        <f>TRUNC($D$33*C85,2)</f>
        <v>2.14</v>
      </c>
    </row>
    <row r="86" spans="1:5" x14ac:dyDescent="0.2">
      <c r="A86" s="7" t="s">
        <v>10</v>
      </c>
      <c r="B86" s="10" t="s">
        <v>50</v>
      </c>
      <c r="C86" s="9">
        <f>TRUNC(((7/30)/12)*95%,4)</f>
        <v>1.84E-2</v>
      </c>
      <c r="D86" s="13">
        <f>TRUNC($D$33*C86,2)</f>
        <v>24.71</v>
      </c>
    </row>
    <row r="87" spans="1:5" ht="25.5" x14ac:dyDescent="0.2">
      <c r="A87" s="7" t="s">
        <v>12</v>
      </c>
      <c r="B87" s="10" t="s">
        <v>100</v>
      </c>
      <c r="C87" s="9">
        <f>C57</f>
        <v>0.36800000000000005</v>
      </c>
      <c r="D87" s="13">
        <f>TRUNC(D86*C87,2)</f>
        <v>9.09</v>
      </c>
    </row>
    <row r="88" spans="1:5" x14ac:dyDescent="0.2">
      <c r="A88" s="7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40.82</v>
      </c>
    </row>
    <row r="89" spans="1:5" x14ac:dyDescent="0.2">
      <c r="A89" s="89" t="s">
        <v>16</v>
      </c>
      <c r="B89" s="90"/>
      <c r="C89" s="93"/>
      <c r="D89" s="19">
        <f>SUM(D83:D88)</f>
        <v>82.699999999999989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6" t="s">
        <v>53</v>
      </c>
      <c r="B97" s="91" t="s">
        <v>80</v>
      </c>
      <c r="C97" s="91"/>
      <c r="D97" s="6" t="s">
        <v>3</v>
      </c>
    </row>
    <row r="98" spans="1:6" x14ac:dyDescent="0.2">
      <c r="A98" s="7" t="s">
        <v>4</v>
      </c>
      <c r="B98" s="8" t="s">
        <v>81</v>
      </c>
      <c r="C98" s="9">
        <f>TRUNC(((1+1/3)/12)/12,4)</f>
        <v>9.1999999999999998E-3</v>
      </c>
      <c r="D98" s="13">
        <f>TRUNC(($D$33+$D$77+$D$89)*C98,2)</f>
        <v>25.99</v>
      </c>
    </row>
    <row r="99" spans="1:6" x14ac:dyDescent="0.2">
      <c r="A99" s="7" t="s">
        <v>6</v>
      </c>
      <c r="B99" s="8" t="s">
        <v>82</v>
      </c>
      <c r="C99" s="9">
        <f>TRUNC(((2/30)/12),4)</f>
        <v>5.4999999999999997E-3</v>
      </c>
      <c r="D99" s="13">
        <f t="shared" ref="D99:D103" si="2">TRUNC(($D$33+$D$77+$D$89)*C99,2)</f>
        <v>15.54</v>
      </c>
    </row>
    <row r="100" spans="1:6" x14ac:dyDescent="0.2">
      <c r="A100" s="7" t="s">
        <v>8</v>
      </c>
      <c r="B100" s="8" t="s">
        <v>83</v>
      </c>
      <c r="C100" s="9">
        <f>TRUNC(((5/30)/12)*2%,4)</f>
        <v>2.0000000000000001E-4</v>
      </c>
      <c r="D100" s="13">
        <f t="shared" si="2"/>
        <v>0.56000000000000005</v>
      </c>
    </row>
    <row r="101" spans="1:6" x14ac:dyDescent="0.2">
      <c r="A101" s="7" t="s">
        <v>10</v>
      </c>
      <c r="B101" s="8" t="s">
        <v>84</v>
      </c>
      <c r="C101" s="9">
        <f>TRUNC(((15/30)/12)*8%,4)</f>
        <v>3.3E-3</v>
      </c>
      <c r="D101" s="13">
        <f t="shared" si="2"/>
        <v>9.32</v>
      </c>
    </row>
    <row r="102" spans="1:6" x14ac:dyDescent="0.2">
      <c r="A102" s="7" t="s">
        <v>12</v>
      </c>
      <c r="B102" s="8" t="s">
        <v>85</v>
      </c>
      <c r="C102" s="9">
        <f>((1+1/3)/12)*3%*(4/12)</f>
        <v>1.1111111111111109E-3</v>
      </c>
      <c r="D102" s="13">
        <f t="shared" si="2"/>
        <v>3.13</v>
      </c>
    </row>
    <row r="103" spans="1:6" x14ac:dyDescent="0.2">
      <c r="A103" s="7" t="s">
        <v>32</v>
      </c>
      <c r="B103" s="8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54.540000000000006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6" t="s">
        <v>54</v>
      </c>
      <c r="B109" s="91" t="s">
        <v>88</v>
      </c>
      <c r="C109" s="91"/>
      <c r="D109" s="6" t="s">
        <v>3</v>
      </c>
    </row>
    <row r="110" spans="1:6" x14ac:dyDescent="0.2">
      <c r="A110" s="7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6">
        <v>4</v>
      </c>
      <c r="B116" s="82" t="s">
        <v>56</v>
      </c>
      <c r="C116" s="82"/>
      <c r="D116" s="6" t="s">
        <v>3</v>
      </c>
    </row>
    <row r="117" spans="1:4" x14ac:dyDescent="0.2">
      <c r="A117" s="7" t="s">
        <v>53</v>
      </c>
      <c r="B117" s="83" t="s">
        <v>80</v>
      </c>
      <c r="C117" s="83"/>
      <c r="D117" s="14">
        <f>D104</f>
        <v>54.540000000000006</v>
      </c>
    </row>
    <row r="118" spans="1:4" x14ac:dyDescent="0.2">
      <c r="A118" s="7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54.540000000000006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6">
        <v>5</v>
      </c>
      <c r="B124" s="88" t="s">
        <v>58</v>
      </c>
      <c r="C124" s="88"/>
      <c r="D124" s="6" t="s">
        <v>3</v>
      </c>
    </row>
    <row r="125" spans="1:4" x14ac:dyDescent="0.2">
      <c r="A125" s="7" t="s">
        <v>4</v>
      </c>
      <c r="B125" s="8" t="s">
        <v>59</v>
      </c>
      <c r="C125" s="8"/>
      <c r="D125" s="13">
        <v>93.01</v>
      </c>
    </row>
    <row r="126" spans="1:4" x14ac:dyDescent="0.2">
      <c r="A126" s="7" t="s">
        <v>6</v>
      </c>
      <c r="B126" s="8" t="s">
        <v>60</v>
      </c>
      <c r="C126" s="8"/>
      <c r="D126" s="13"/>
    </row>
    <row r="127" spans="1:4" x14ac:dyDescent="0.2">
      <c r="A127" s="7" t="s">
        <v>8</v>
      </c>
      <c r="B127" s="8" t="s">
        <v>61</v>
      </c>
      <c r="C127" s="8"/>
      <c r="D127" s="13"/>
    </row>
    <row r="128" spans="1:4" x14ac:dyDescent="0.2">
      <c r="A128" s="7" t="s">
        <v>10</v>
      </c>
      <c r="B128" s="8" t="s">
        <v>15</v>
      </c>
      <c r="C128" s="8"/>
      <c r="D128" s="13"/>
    </row>
    <row r="129" spans="1:4" x14ac:dyDescent="0.2">
      <c r="A129" s="82" t="s">
        <v>37</v>
      </c>
      <c r="B129" s="82"/>
      <c r="C129" s="82"/>
      <c r="D129" s="20">
        <f>SUM(D125:D128)</f>
        <v>93.01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6">
        <v>6</v>
      </c>
      <c r="B134" s="11" t="s">
        <v>63</v>
      </c>
      <c r="C134" s="6" t="s">
        <v>26</v>
      </c>
      <c r="D134" s="6" t="s">
        <v>3</v>
      </c>
    </row>
    <row r="135" spans="1:4" x14ac:dyDescent="0.2">
      <c r="A135" s="7" t="s">
        <v>4</v>
      </c>
      <c r="B135" s="8" t="s">
        <v>64</v>
      </c>
      <c r="C135" s="9">
        <v>0.05</v>
      </c>
      <c r="D135" s="14">
        <f>D155*C135</f>
        <v>148.66519</v>
      </c>
    </row>
    <row r="136" spans="1:4" x14ac:dyDescent="0.2">
      <c r="A136" s="7" t="s">
        <v>6</v>
      </c>
      <c r="B136" s="8" t="s">
        <v>65</v>
      </c>
      <c r="C136" s="9">
        <v>0.06</v>
      </c>
      <c r="D136" s="13">
        <f>(D155+D135)*C136</f>
        <v>187.31813939999998</v>
      </c>
    </row>
    <row r="137" spans="1:4" x14ac:dyDescent="0.2">
      <c r="A137" s="7" t="s">
        <v>8</v>
      </c>
      <c r="B137" s="8" t="s">
        <v>66</v>
      </c>
      <c r="C137" s="12">
        <f>SUM(C138:C143)</f>
        <v>8.6499999999999994E-2</v>
      </c>
      <c r="D137" s="13">
        <f>(D155+D135+D136)*C137/(1-C137)</f>
        <v>313.35887979540223</v>
      </c>
    </row>
    <row r="138" spans="1:4" x14ac:dyDescent="0.2">
      <c r="A138" s="7"/>
      <c r="B138" s="8" t="s">
        <v>67</v>
      </c>
      <c r="C138" s="9"/>
      <c r="D138" s="14">
        <f>$D$157*C138</f>
        <v>0</v>
      </c>
    </row>
    <row r="139" spans="1:4" x14ac:dyDescent="0.2">
      <c r="A139" s="7"/>
      <c r="B139" s="25" t="s">
        <v>102</v>
      </c>
      <c r="C139" s="9">
        <v>6.4999999999999997E-3</v>
      </c>
      <c r="D139" s="14">
        <f t="shared" ref="D139:D140" si="3">$D$157*C139</f>
        <v>23.547225000000001</v>
      </c>
    </row>
    <row r="140" spans="1:4" x14ac:dyDescent="0.2">
      <c r="A140" s="7"/>
      <c r="B140" s="25" t="s">
        <v>103</v>
      </c>
      <c r="C140" s="9">
        <v>0.03</v>
      </c>
      <c r="D140" s="14">
        <f t="shared" si="3"/>
        <v>108.6795</v>
      </c>
    </row>
    <row r="141" spans="1:4" x14ac:dyDescent="0.2">
      <c r="A141" s="7"/>
      <c r="B141" s="8" t="s">
        <v>68</v>
      </c>
      <c r="C141" s="7"/>
      <c r="D141" s="14">
        <f t="shared" ref="D141:D142" si="4">$D$157*C141</f>
        <v>0</v>
      </c>
    </row>
    <row r="142" spans="1:4" x14ac:dyDescent="0.2">
      <c r="A142" s="7"/>
      <c r="B142" s="8" t="s">
        <v>69</v>
      </c>
      <c r="C142" s="9"/>
      <c r="D142" s="14">
        <f t="shared" si="4"/>
        <v>0</v>
      </c>
    </row>
    <row r="143" spans="1:4" x14ac:dyDescent="0.2">
      <c r="A143" s="7"/>
      <c r="B143" s="25" t="s">
        <v>104</v>
      </c>
      <c r="C143" s="9">
        <v>0.05</v>
      </c>
      <c r="D143" s="14">
        <f t="shared" ref="D143" si="5">$D$157*C143</f>
        <v>181.13250000000002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649.34220919540223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6"/>
      <c r="B149" s="82" t="s">
        <v>71</v>
      </c>
      <c r="C149" s="82"/>
      <c r="D149" s="6" t="s">
        <v>3</v>
      </c>
    </row>
    <row r="150" spans="1:4" x14ac:dyDescent="0.2">
      <c r="A150" s="6" t="s">
        <v>4</v>
      </c>
      <c r="B150" s="83" t="s">
        <v>1</v>
      </c>
      <c r="C150" s="83"/>
      <c r="D150" s="22">
        <f>D33</f>
        <v>1343.07</v>
      </c>
    </row>
    <row r="151" spans="1:4" x14ac:dyDescent="0.2">
      <c r="A151" s="6" t="s">
        <v>6</v>
      </c>
      <c r="B151" s="83" t="s">
        <v>17</v>
      </c>
      <c r="C151" s="83"/>
      <c r="D151" s="22">
        <f>D77</f>
        <v>1399.9838</v>
      </c>
    </row>
    <row r="152" spans="1:4" x14ac:dyDescent="0.2">
      <c r="A152" s="6" t="s">
        <v>8</v>
      </c>
      <c r="B152" s="83" t="s">
        <v>45</v>
      </c>
      <c r="C152" s="83"/>
      <c r="D152" s="22">
        <f>D89</f>
        <v>82.699999999999989</v>
      </c>
    </row>
    <row r="153" spans="1:4" x14ac:dyDescent="0.2">
      <c r="A153" s="6" t="s">
        <v>10</v>
      </c>
      <c r="B153" s="83" t="s">
        <v>52</v>
      </c>
      <c r="C153" s="83"/>
      <c r="D153" s="22">
        <f>D119</f>
        <v>54.540000000000006</v>
      </c>
    </row>
    <row r="154" spans="1:4" x14ac:dyDescent="0.2">
      <c r="A154" s="6" t="s">
        <v>12</v>
      </c>
      <c r="B154" s="83" t="s">
        <v>57</v>
      </c>
      <c r="C154" s="83"/>
      <c r="D154" s="22">
        <f>D129</f>
        <v>93.01</v>
      </c>
    </row>
    <row r="155" spans="1:4" x14ac:dyDescent="0.2">
      <c r="A155" s="82" t="s">
        <v>101</v>
      </c>
      <c r="B155" s="82"/>
      <c r="C155" s="82"/>
      <c r="D155" s="23">
        <f>SUM(D150:D154)</f>
        <v>2973.3037999999997</v>
      </c>
    </row>
    <row r="156" spans="1:4" x14ac:dyDescent="0.2">
      <c r="A156" s="6" t="s">
        <v>32</v>
      </c>
      <c r="B156" s="83" t="s">
        <v>72</v>
      </c>
      <c r="C156" s="83"/>
      <c r="D156" s="24">
        <f>D144</f>
        <v>649.34220919540223</v>
      </c>
    </row>
    <row r="157" spans="1:4" x14ac:dyDescent="0.2">
      <c r="A157" s="82" t="s">
        <v>73</v>
      </c>
      <c r="B157" s="82"/>
      <c r="C157" s="82"/>
      <c r="D157" s="23">
        <f>ROUND(SUM(D155:D156),2)</f>
        <v>3622.65</v>
      </c>
    </row>
  </sheetData>
  <mergeCells count="72">
    <mergeCell ref="B154:C154"/>
    <mergeCell ref="A155:C155"/>
    <mergeCell ref="A60:D60"/>
    <mergeCell ref="B62:C62"/>
    <mergeCell ref="B63:C63"/>
    <mergeCell ref="B64:C64"/>
    <mergeCell ref="A71:D71"/>
    <mergeCell ref="B73:C73"/>
    <mergeCell ref="B74:C74"/>
    <mergeCell ref="B75:C75"/>
    <mergeCell ref="B76:C76"/>
    <mergeCell ref="A77:C77"/>
    <mergeCell ref="A80:D80"/>
    <mergeCell ref="B82:C82"/>
    <mergeCell ref="A104:C104"/>
    <mergeCell ref="A107:D107"/>
    <mergeCell ref="A1:D1"/>
    <mergeCell ref="A46:D46"/>
    <mergeCell ref="A57:B57"/>
    <mergeCell ref="A38:D38"/>
    <mergeCell ref="B40:C40"/>
    <mergeCell ref="B29:C29"/>
    <mergeCell ref="B30:C30"/>
    <mergeCell ref="B32:C32"/>
    <mergeCell ref="B31:C31"/>
    <mergeCell ref="A33:C33"/>
    <mergeCell ref="A15:D15"/>
    <mergeCell ref="B25:C25"/>
    <mergeCell ref="B26:C26"/>
    <mergeCell ref="B27:C27"/>
    <mergeCell ref="A3:D3"/>
    <mergeCell ref="A10:D10"/>
    <mergeCell ref="A95:D95"/>
    <mergeCell ref="B97:C97"/>
    <mergeCell ref="B65:C65"/>
    <mergeCell ref="B67:C67"/>
    <mergeCell ref="A68:C68"/>
    <mergeCell ref="A92:D92"/>
    <mergeCell ref="A89:C89"/>
    <mergeCell ref="B66:C66"/>
    <mergeCell ref="B109:C109"/>
    <mergeCell ref="A111:C111"/>
    <mergeCell ref="A114:D114"/>
    <mergeCell ref="B116:C116"/>
    <mergeCell ref="B117:C117"/>
    <mergeCell ref="B156:C156"/>
    <mergeCell ref="A157:C157"/>
    <mergeCell ref="A132:D132"/>
    <mergeCell ref="B110:C110"/>
    <mergeCell ref="B118:C118"/>
    <mergeCell ref="A119:C119"/>
    <mergeCell ref="A122:D122"/>
    <mergeCell ref="B124:C124"/>
    <mergeCell ref="A129:C129"/>
    <mergeCell ref="A144:B144"/>
    <mergeCell ref="A147:D147"/>
    <mergeCell ref="B149:C149"/>
    <mergeCell ref="B150:C150"/>
    <mergeCell ref="B151:C151"/>
    <mergeCell ref="B152:C152"/>
    <mergeCell ref="B153:C153"/>
    <mergeCell ref="A12:B12"/>
    <mergeCell ref="A13:B13"/>
    <mergeCell ref="C18:D18"/>
    <mergeCell ref="A43:B43"/>
    <mergeCell ref="B28:C28"/>
    <mergeCell ref="C17:D17"/>
    <mergeCell ref="C19:D19"/>
    <mergeCell ref="C20:D20"/>
    <mergeCell ref="C21:D21"/>
    <mergeCell ref="A23:D23"/>
    <mergeCell ref="A36:D3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7"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123</v>
      </c>
      <c r="B13" s="79"/>
      <c r="C13" s="36" t="s">
        <v>106</v>
      </c>
      <c r="D13" s="36">
        <v>2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105</v>
      </c>
      <c r="D17" s="81"/>
    </row>
    <row r="18" spans="1:4" x14ac:dyDescent="0.2">
      <c r="A18" s="5">
        <v>2</v>
      </c>
      <c r="B18" s="5" t="s">
        <v>99</v>
      </c>
      <c r="C18" s="80" t="s">
        <v>107</v>
      </c>
      <c r="D18" s="81"/>
    </row>
    <row r="19" spans="1:4" x14ac:dyDescent="0.2">
      <c r="A19" s="5">
        <v>3</v>
      </c>
      <c r="B19" s="5" t="s">
        <v>76</v>
      </c>
      <c r="C19" s="80">
        <v>1343.07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1343.07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1343.07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111.87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149.21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261.08000000000004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320.83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40.1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48.12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24.06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16.04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9.6199999999999992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3.2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128.33000000000001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590.30000000000007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135.01580000000001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548.60379999999998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261.08000000000004</v>
      </c>
    </row>
    <row r="75" spans="1:5" x14ac:dyDescent="0.2">
      <c r="A75" s="32" t="s">
        <v>24</v>
      </c>
      <c r="B75" s="83" t="s">
        <v>25</v>
      </c>
      <c r="C75" s="83"/>
      <c r="D75" s="14">
        <f>D57</f>
        <v>590.30000000000007</v>
      </c>
    </row>
    <row r="76" spans="1:5" x14ac:dyDescent="0.2">
      <c r="A76" s="32" t="s">
        <v>39</v>
      </c>
      <c r="B76" s="83" t="s">
        <v>40</v>
      </c>
      <c r="C76" s="83"/>
      <c r="D76" s="14">
        <f>D68</f>
        <v>548.60379999999998</v>
      </c>
    </row>
    <row r="77" spans="1:5" x14ac:dyDescent="0.2">
      <c r="A77" s="82" t="s">
        <v>16</v>
      </c>
      <c r="B77" s="82"/>
      <c r="C77" s="82"/>
      <c r="D77" s="19">
        <f>SUM(D74:D76)</f>
        <v>1399.9838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2" t="s">
        <v>8</v>
      </c>
      <c r="B85" s="10" t="s">
        <v>49</v>
      </c>
      <c r="C85" s="9">
        <f>TRUNC(8%*0%*40%,4)</f>
        <v>0</v>
      </c>
      <c r="D85" s="13">
        <f>TRUNC($D$33*C85,2)</f>
        <v>0</v>
      </c>
    </row>
    <row r="86" spans="1:5" x14ac:dyDescent="0.2">
      <c r="A86" s="32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2" t="s">
        <v>32</v>
      </c>
      <c r="B88" s="10" t="s">
        <v>51</v>
      </c>
      <c r="C88" s="9">
        <f>TRUNC(8%*0%*40%,4)</f>
        <v>0</v>
      </c>
      <c r="D88" s="13">
        <f t="shared" ref="D88" si="1">TRUNC($D$33*C88,2)</f>
        <v>0</v>
      </c>
    </row>
    <row r="89" spans="1:5" x14ac:dyDescent="0.2">
      <c r="A89" s="89" t="s">
        <v>16</v>
      </c>
      <c r="B89" s="90"/>
      <c r="C89" s="93"/>
      <c r="D89" s="19">
        <f>SUM(D83:D88)</f>
        <v>0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15.08</v>
      </c>
    </row>
    <row r="100" spans="1:6" x14ac:dyDescent="0.2">
      <c r="A100" s="32" t="s">
        <v>8</v>
      </c>
      <c r="B100" s="34" t="s">
        <v>83</v>
      </c>
      <c r="C100" s="9">
        <f>TRUNC(((5/30)/12)*2%,4)*0</f>
        <v>0</v>
      </c>
      <c r="D100" s="13">
        <f t="shared" si="2"/>
        <v>0</v>
      </c>
    </row>
    <row r="101" spans="1:6" x14ac:dyDescent="0.2">
      <c r="A101" s="32" t="s">
        <v>10</v>
      </c>
      <c r="B101" s="34" t="s">
        <v>84</v>
      </c>
      <c r="C101" s="9">
        <f>TRUNC(((15/30)/12)*8%,4)*0</f>
        <v>0</v>
      </c>
      <c r="D101" s="13">
        <f t="shared" si="2"/>
        <v>0</v>
      </c>
    </row>
    <row r="102" spans="1:6" x14ac:dyDescent="0.2">
      <c r="A102" s="32" t="s">
        <v>12</v>
      </c>
      <c r="B102" s="34" t="s">
        <v>85</v>
      </c>
      <c r="C102" s="9">
        <f>((1+1/3)/12)*3%*(4/12)*0</f>
        <v>0</v>
      </c>
      <c r="D102" s="13">
        <f t="shared" si="2"/>
        <v>0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15.08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15.08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15.08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223.24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223.24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149.06868999999998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187.82654939999995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314.20938358850566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23.61112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108.9744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181.62400000000002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651.10462298850553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1343.07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1399.9838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0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15.08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223.24</v>
      </c>
    </row>
    <row r="155" spans="1:4" x14ac:dyDescent="0.2">
      <c r="A155" s="82" t="s">
        <v>101</v>
      </c>
      <c r="B155" s="82"/>
      <c r="C155" s="82"/>
      <c r="D155" s="23">
        <f>SUM(D150:D154)</f>
        <v>2981.3737999999994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651.10462298850553</v>
      </c>
    </row>
    <row r="157" spans="1:4" x14ac:dyDescent="0.2">
      <c r="A157" s="82" t="s">
        <v>73</v>
      </c>
      <c r="B157" s="82"/>
      <c r="C157" s="82"/>
      <c r="D157" s="23">
        <f>ROUND(SUM(D155:D156),2)</f>
        <v>3632.48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124</v>
      </c>
      <c r="B13" s="79"/>
      <c r="C13" s="36" t="s">
        <v>106</v>
      </c>
      <c r="D13" s="36">
        <v>2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111</v>
      </c>
      <c r="D17" s="81"/>
    </row>
    <row r="18" spans="1:4" x14ac:dyDescent="0.2">
      <c r="A18" s="5">
        <v>2</v>
      </c>
      <c r="B18" s="5" t="s">
        <v>99</v>
      </c>
      <c r="C18" s="80" t="s">
        <v>107</v>
      </c>
      <c r="D18" s="81"/>
    </row>
    <row r="19" spans="1:4" x14ac:dyDescent="0.2">
      <c r="A19" s="5">
        <v>3</v>
      </c>
      <c r="B19" s="5" t="s">
        <v>76</v>
      </c>
      <c r="C19" s="104">
        <v>1399.3</v>
      </c>
      <c r="D19" s="105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1399.3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1399.3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116.56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155.46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272.02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334.26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41.78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50.13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25.06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16.71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10.02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3.34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133.69999999999999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614.99999999999989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131.64200000000002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545.23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272.02</v>
      </c>
    </row>
    <row r="75" spans="1:5" x14ac:dyDescent="0.2">
      <c r="A75" s="32" t="s">
        <v>24</v>
      </c>
      <c r="B75" s="83" t="s">
        <v>25</v>
      </c>
      <c r="C75" s="83"/>
      <c r="D75" s="14">
        <f>D57</f>
        <v>614.99999999999989</v>
      </c>
    </row>
    <row r="76" spans="1:5" x14ac:dyDescent="0.2">
      <c r="A76" s="32" t="s">
        <v>39</v>
      </c>
      <c r="B76" s="83" t="s">
        <v>40</v>
      </c>
      <c r="C76" s="83"/>
      <c r="D76" s="14">
        <f>D68</f>
        <v>545.23</v>
      </c>
    </row>
    <row r="77" spans="1:5" x14ac:dyDescent="0.2">
      <c r="A77" s="82" t="s">
        <v>16</v>
      </c>
      <c r="B77" s="82"/>
      <c r="C77" s="82"/>
      <c r="D77" s="19">
        <f>SUM(D74:D76)</f>
        <v>1432.25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2" t="s">
        <v>8</v>
      </c>
      <c r="B85" s="10" t="s">
        <v>49</v>
      </c>
      <c r="C85" s="9">
        <f>TRUNC(8%*0%*40%,4)</f>
        <v>0</v>
      </c>
      <c r="D85" s="13">
        <f>TRUNC($D$33*C85,2)</f>
        <v>0</v>
      </c>
    </row>
    <row r="86" spans="1:5" x14ac:dyDescent="0.2">
      <c r="A86" s="32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2" t="s">
        <v>32</v>
      </c>
      <c r="B88" s="10" t="s">
        <v>51</v>
      </c>
      <c r="C88" s="9">
        <f>TRUNC(8%*0%*40%,4)</f>
        <v>0</v>
      </c>
      <c r="D88" s="13">
        <f t="shared" ref="D88" si="1">TRUNC($D$33*C88,2)</f>
        <v>0</v>
      </c>
    </row>
    <row r="89" spans="1:5" x14ac:dyDescent="0.2">
      <c r="A89" s="89" t="s">
        <v>16</v>
      </c>
      <c r="B89" s="90"/>
      <c r="C89" s="93"/>
      <c r="D89" s="19">
        <f>SUM(D83:D88)</f>
        <v>0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15.57</v>
      </c>
    </row>
    <row r="100" spans="1:6" x14ac:dyDescent="0.2">
      <c r="A100" s="32" t="s">
        <v>8</v>
      </c>
      <c r="B100" s="34" t="s">
        <v>83</v>
      </c>
      <c r="C100" s="9">
        <f>TRUNC(((5/30)/12)*2%,4)*0</f>
        <v>0</v>
      </c>
      <c r="D100" s="13">
        <f t="shared" si="2"/>
        <v>0</v>
      </c>
    </row>
    <row r="101" spans="1:6" x14ac:dyDescent="0.2">
      <c r="A101" s="32" t="s">
        <v>10</v>
      </c>
      <c r="B101" s="34" t="s">
        <v>84</v>
      </c>
      <c r="C101" s="9">
        <f>TRUNC(((15/30)/12)*8%,4)*0</f>
        <v>0</v>
      </c>
      <c r="D101" s="13">
        <f t="shared" si="2"/>
        <v>0</v>
      </c>
    </row>
    <row r="102" spans="1:6" x14ac:dyDescent="0.2">
      <c r="A102" s="32" t="s">
        <v>12</v>
      </c>
      <c r="B102" s="34" t="s">
        <v>85</v>
      </c>
      <c r="C102" s="9">
        <f>((1+1/3)/12)*3%*(4/12)*0</f>
        <v>0</v>
      </c>
      <c r="D102" s="13">
        <f t="shared" si="2"/>
        <v>0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15.57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15.57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15.57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223.24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223.24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153.51800000000003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193.43268000000003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323.58771080459775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24.315850000000001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112.227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187.04500000000002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670.53839080459784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1399.3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1432.25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0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15.57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223.24</v>
      </c>
    </row>
    <row r="155" spans="1:4" x14ac:dyDescent="0.2">
      <c r="A155" s="82" t="s">
        <v>101</v>
      </c>
      <c r="B155" s="82"/>
      <c r="C155" s="82"/>
      <c r="D155" s="23">
        <f>SUM(D150:D154)</f>
        <v>3070.3600000000006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670.53839080459784</v>
      </c>
    </row>
    <row r="157" spans="1:4" x14ac:dyDescent="0.2">
      <c r="A157" s="82" t="s">
        <v>73</v>
      </c>
      <c r="B157" s="82"/>
      <c r="C157" s="82"/>
      <c r="D157" s="23">
        <f>ROUND(SUM(D155:D156),2)</f>
        <v>3740.9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3"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72" t="s">
        <v>97</v>
      </c>
      <c r="D12" s="30" t="s">
        <v>98</v>
      </c>
    </row>
    <row r="13" spans="1:4" x14ac:dyDescent="0.2">
      <c r="A13" s="79" t="s">
        <v>166</v>
      </c>
      <c r="B13" s="79"/>
      <c r="C13" s="73" t="s">
        <v>106</v>
      </c>
      <c r="D13" s="73">
        <v>4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163</v>
      </c>
      <c r="D17" s="81"/>
    </row>
    <row r="18" spans="1:4" x14ac:dyDescent="0.2">
      <c r="A18" s="5">
        <v>2</v>
      </c>
      <c r="B18" s="5" t="s">
        <v>99</v>
      </c>
      <c r="C18" s="80" t="s">
        <v>107</v>
      </c>
      <c r="D18" s="81"/>
    </row>
    <row r="19" spans="1:4" x14ac:dyDescent="0.2">
      <c r="A19" s="5">
        <v>3</v>
      </c>
      <c r="B19" s="5" t="s">
        <v>76</v>
      </c>
      <c r="C19" s="104">
        <v>1533.7</v>
      </c>
      <c r="D19" s="105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74">
        <v>1</v>
      </c>
      <c r="B25" s="82" t="s">
        <v>2</v>
      </c>
      <c r="C25" s="82"/>
      <c r="D25" s="74" t="s">
        <v>3</v>
      </c>
    </row>
    <row r="26" spans="1:4" x14ac:dyDescent="0.2">
      <c r="A26" s="72" t="s">
        <v>4</v>
      </c>
      <c r="B26" s="83" t="s">
        <v>5</v>
      </c>
      <c r="C26" s="83"/>
      <c r="D26" s="13">
        <v>1533.7</v>
      </c>
    </row>
    <row r="27" spans="1:4" x14ac:dyDescent="0.2">
      <c r="A27" s="72" t="s">
        <v>6</v>
      </c>
      <c r="B27" s="83" t="s">
        <v>7</v>
      </c>
      <c r="C27" s="83"/>
      <c r="D27" s="13"/>
    </row>
    <row r="28" spans="1:4" x14ac:dyDescent="0.2">
      <c r="A28" s="72" t="s">
        <v>8</v>
      </c>
      <c r="B28" s="83" t="s">
        <v>9</v>
      </c>
      <c r="C28" s="83"/>
      <c r="D28" s="13"/>
    </row>
    <row r="29" spans="1:4" x14ac:dyDescent="0.2">
      <c r="A29" s="72" t="s">
        <v>10</v>
      </c>
      <c r="B29" s="83" t="s">
        <v>11</v>
      </c>
      <c r="C29" s="83"/>
      <c r="D29" s="13"/>
    </row>
    <row r="30" spans="1:4" x14ac:dyDescent="0.2">
      <c r="A30" s="72" t="s">
        <v>12</v>
      </c>
      <c r="B30" s="83" t="s">
        <v>13</v>
      </c>
      <c r="C30" s="83"/>
      <c r="D30" s="13"/>
    </row>
    <row r="31" spans="1:4" x14ac:dyDescent="0.2">
      <c r="A31" s="72"/>
      <c r="B31" s="83"/>
      <c r="C31" s="83"/>
      <c r="D31" s="13"/>
    </row>
    <row r="32" spans="1:4" x14ac:dyDescent="0.2">
      <c r="A32" s="7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1533.7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74" t="s">
        <v>19</v>
      </c>
      <c r="B40" s="82" t="s">
        <v>20</v>
      </c>
      <c r="C40" s="82"/>
      <c r="D40" s="74" t="s">
        <v>3</v>
      </c>
    </row>
    <row r="41" spans="1:4" x14ac:dyDescent="0.2">
      <c r="A41" s="72" t="s">
        <v>4</v>
      </c>
      <c r="B41" s="75" t="s">
        <v>21</v>
      </c>
      <c r="C41" s="12">
        <f>TRUNC(1/12,4)</f>
        <v>8.3299999999999999E-2</v>
      </c>
      <c r="D41" s="13">
        <f>TRUNC($D$33*C41,2)</f>
        <v>127.75</v>
      </c>
    </row>
    <row r="42" spans="1:4" x14ac:dyDescent="0.2">
      <c r="A42" s="72" t="s">
        <v>6</v>
      </c>
      <c r="B42" s="75" t="s">
        <v>22</v>
      </c>
      <c r="C42" s="12">
        <f>TRUNC(((1+1/3)/12),4)</f>
        <v>0.1111</v>
      </c>
      <c r="D42" s="13">
        <f>TRUNC($D$33*C42,2)</f>
        <v>170.39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298.14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74" t="s">
        <v>24</v>
      </c>
      <c r="B48" s="74" t="s">
        <v>25</v>
      </c>
      <c r="C48" s="74" t="s">
        <v>26</v>
      </c>
      <c r="D48" s="74" t="s">
        <v>3</v>
      </c>
    </row>
    <row r="49" spans="1:4" x14ac:dyDescent="0.2">
      <c r="A49" s="72" t="s">
        <v>4</v>
      </c>
      <c r="B49" s="75" t="s">
        <v>27</v>
      </c>
      <c r="C49" s="9">
        <v>0.2</v>
      </c>
      <c r="D49" s="13">
        <f>TRUNC(($D$33+$D$43)*C49,2)</f>
        <v>366.36</v>
      </c>
    </row>
    <row r="50" spans="1:4" x14ac:dyDescent="0.2">
      <c r="A50" s="72" t="s">
        <v>6</v>
      </c>
      <c r="B50" s="75" t="s">
        <v>28</v>
      </c>
      <c r="C50" s="9">
        <v>2.5000000000000001E-2</v>
      </c>
      <c r="D50" s="13">
        <f t="shared" ref="D50:D56" si="0">TRUNC(($D$33+$D$43)*C50,2)</f>
        <v>45.79</v>
      </c>
    </row>
    <row r="51" spans="1:4" x14ac:dyDescent="0.2">
      <c r="A51" s="72" t="s">
        <v>8</v>
      </c>
      <c r="B51" s="75" t="s">
        <v>29</v>
      </c>
      <c r="C51" s="16">
        <v>0.03</v>
      </c>
      <c r="D51" s="13">
        <f t="shared" si="0"/>
        <v>54.95</v>
      </c>
    </row>
    <row r="52" spans="1:4" x14ac:dyDescent="0.2">
      <c r="A52" s="72" t="s">
        <v>10</v>
      </c>
      <c r="B52" s="75" t="s">
        <v>30</v>
      </c>
      <c r="C52" s="9">
        <v>1.4999999999999999E-2</v>
      </c>
      <c r="D52" s="13">
        <f t="shared" si="0"/>
        <v>27.47</v>
      </c>
    </row>
    <row r="53" spans="1:4" x14ac:dyDescent="0.2">
      <c r="A53" s="72" t="s">
        <v>12</v>
      </c>
      <c r="B53" s="75" t="s">
        <v>31</v>
      </c>
      <c r="C53" s="9">
        <v>0.01</v>
      </c>
      <c r="D53" s="13">
        <f t="shared" si="0"/>
        <v>18.309999999999999</v>
      </c>
    </row>
    <row r="54" spans="1:4" x14ac:dyDescent="0.2">
      <c r="A54" s="72" t="s">
        <v>32</v>
      </c>
      <c r="B54" s="75" t="s">
        <v>33</v>
      </c>
      <c r="C54" s="9">
        <v>6.0000000000000001E-3</v>
      </c>
      <c r="D54" s="13">
        <f t="shared" si="0"/>
        <v>10.99</v>
      </c>
    </row>
    <row r="55" spans="1:4" x14ac:dyDescent="0.2">
      <c r="A55" s="72" t="s">
        <v>14</v>
      </c>
      <c r="B55" s="75" t="s">
        <v>34</v>
      </c>
      <c r="C55" s="9">
        <v>2E-3</v>
      </c>
      <c r="D55" s="13">
        <f t="shared" si="0"/>
        <v>3.66</v>
      </c>
    </row>
    <row r="56" spans="1:4" x14ac:dyDescent="0.2">
      <c r="A56" s="72" t="s">
        <v>35</v>
      </c>
      <c r="B56" s="75" t="s">
        <v>36</v>
      </c>
      <c r="C56" s="9">
        <v>0.08</v>
      </c>
      <c r="D56" s="13">
        <f t="shared" si="0"/>
        <v>146.54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674.06999999999994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74" t="s">
        <v>39</v>
      </c>
      <c r="B62" s="91" t="s">
        <v>40</v>
      </c>
      <c r="C62" s="91"/>
      <c r="D62" s="74" t="s">
        <v>3</v>
      </c>
    </row>
    <row r="63" spans="1:4" x14ac:dyDescent="0.2">
      <c r="A63" s="72" t="s">
        <v>4</v>
      </c>
      <c r="B63" s="83" t="s">
        <v>41</v>
      </c>
      <c r="C63" s="83"/>
      <c r="D63" s="13">
        <f>(22*2*4.9)-(D26*0.06)</f>
        <v>123.57800000000002</v>
      </c>
    </row>
    <row r="64" spans="1:4" x14ac:dyDescent="0.2">
      <c r="A64" s="7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72" t="s">
        <v>8</v>
      </c>
      <c r="B65" s="83" t="s">
        <v>108</v>
      </c>
      <c r="C65" s="83"/>
      <c r="D65" s="13">
        <v>146</v>
      </c>
    </row>
    <row r="66" spans="1:5" x14ac:dyDescent="0.2">
      <c r="A66" s="72" t="s">
        <v>10</v>
      </c>
      <c r="B66" s="83" t="s">
        <v>109</v>
      </c>
      <c r="C66" s="83"/>
      <c r="D66" s="13">
        <v>12.11</v>
      </c>
    </row>
    <row r="67" spans="1:5" x14ac:dyDescent="0.2">
      <c r="A67" s="7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537.16599999999994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74">
        <v>2</v>
      </c>
      <c r="B73" s="91" t="s">
        <v>44</v>
      </c>
      <c r="C73" s="91"/>
      <c r="D73" s="74" t="s">
        <v>3</v>
      </c>
    </row>
    <row r="74" spans="1:5" x14ac:dyDescent="0.2">
      <c r="A74" s="72" t="s">
        <v>19</v>
      </c>
      <c r="B74" s="83" t="s">
        <v>20</v>
      </c>
      <c r="C74" s="83"/>
      <c r="D74" s="14">
        <f>D43</f>
        <v>298.14</v>
      </c>
    </row>
    <row r="75" spans="1:5" x14ac:dyDescent="0.2">
      <c r="A75" s="72" t="s">
        <v>24</v>
      </c>
      <c r="B75" s="83" t="s">
        <v>25</v>
      </c>
      <c r="C75" s="83"/>
      <c r="D75" s="14">
        <f>D57</f>
        <v>674.06999999999994</v>
      </c>
    </row>
    <row r="76" spans="1:5" x14ac:dyDescent="0.2">
      <c r="A76" s="72" t="s">
        <v>39</v>
      </c>
      <c r="B76" s="83" t="s">
        <v>40</v>
      </c>
      <c r="C76" s="83"/>
      <c r="D76" s="14">
        <f>D68</f>
        <v>537.16599999999994</v>
      </c>
    </row>
    <row r="77" spans="1:5" x14ac:dyDescent="0.2">
      <c r="A77" s="82" t="s">
        <v>16</v>
      </c>
      <c r="B77" s="82"/>
      <c r="C77" s="82"/>
      <c r="D77" s="19">
        <f>SUM(D74:D76)</f>
        <v>1509.3759999999997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74">
        <v>3</v>
      </c>
      <c r="B82" s="91" t="s">
        <v>46</v>
      </c>
      <c r="C82" s="91"/>
      <c r="D82" s="74" t="s">
        <v>3</v>
      </c>
    </row>
    <row r="83" spans="1:5" x14ac:dyDescent="0.2">
      <c r="A83" s="72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72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72" t="s">
        <v>8</v>
      </c>
      <c r="B85" s="10" t="s">
        <v>49</v>
      </c>
      <c r="C85" s="9">
        <f>TRUNC(8%*0%*40%,4)</f>
        <v>0</v>
      </c>
      <c r="D85" s="13">
        <f>TRUNC($D$33*C85,2)</f>
        <v>0</v>
      </c>
    </row>
    <row r="86" spans="1:5" x14ac:dyDescent="0.2">
      <c r="A86" s="72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72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72" t="s">
        <v>32</v>
      </c>
      <c r="B88" s="10" t="s">
        <v>51</v>
      </c>
      <c r="C88" s="9">
        <f>TRUNC(8%*0%*40%,4)</f>
        <v>0</v>
      </c>
      <c r="D88" s="13">
        <f t="shared" ref="D88" si="1">TRUNC($D$33*C88,2)</f>
        <v>0</v>
      </c>
    </row>
    <row r="89" spans="1:5" x14ac:dyDescent="0.2">
      <c r="A89" s="89" t="s">
        <v>16</v>
      </c>
      <c r="B89" s="90"/>
      <c r="C89" s="93"/>
      <c r="D89" s="19">
        <f>SUM(D83:D88)</f>
        <v>0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74" t="s">
        <v>53</v>
      </c>
      <c r="B97" s="91" t="s">
        <v>80</v>
      </c>
      <c r="C97" s="91"/>
      <c r="D97" s="74" t="s">
        <v>3</v>
      </c>
    </row>
    <row r="98" spans="1:6" x14ac:dyDescent="0.2">
      <c r="A98" s="72" t="s">
        <v>4</v>
      </c>
      <c r="B98" s="75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72" t="s">
        <v>6</v>
      </c>
      <c r="B99" s="75" t="s">
        <v>82</v>
      </c>
      <c r="C99" s="9">
        <f>TRUNC(((2/30)/12),4)</f>
        <v>5.4999999999999997E-3</v>
      </c>
      <c r="D99" s="13">
        <f t="shared" ref="D99:D103" si="2">TRUNC(($D$33+$D$77+$D$89)*C99,2)</f>
        <v>16.73</v>
      </c>
    </row>
    <row r="100" spans="1:6" x14ac:dyDescent="0.2">
      <c r="A100" s="72" t="s">
        <v>8</v>
      </c>
      <c r="B100" s="75" t="s">
        <v>83</v>
      </c>
      <c r="C100" s="9">
        <f>TRUNC(((5/30)/12)*2%,4)*0</f>
        <v>0</v>
      </c>
      <c r="D100" s="13">
        <f t="shared" si="2"/>
        <v>0</v>
      </c>
    </row>
    <row r="101" spans="1:6" x14ac:dyDescent="0.2">
      <c r="A101" s="72" t="s">
        <v>10</v>
      </c>
      <c r="B101" s="75" t="s">
        <v>84</v>
      </c>
      <c r="C101" s="9">
        <f>TRUNC(((15/30)/12)*8%,4)*0</f>
        <v>0</v>
      </c>
      <c r="D101" s="13">
        <f t="shared" si="2"/>
        <v>0</v>
      </c>
    </row>
    <row r="102" spans="1:6" x14ac:dyDescent="0.2">
      <c r="A102" s="72" t="s">
        <v>12</v>
      </c>
      <c r="B102" s="75" t="s">
        <v>85</v>
      </c>
      <c r="C102" s="9">
        <f>((1+1/3)/12)*3%*(4/12)*0</f>
        <v>0</v>
      </c>
      <c r="D102" s="13">
        <f t="shared" si="2"/>
        <v>0</v>
      </c>
    </row>
    <row r="103" spans="1:6" x14ac:dyDescent="0.2">
      <c r="A103" s="72" t="s">
        <v>32</v>
      </c>
      <c r="B103" s="75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16.73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74" t="s">
        <v>54</v>
      </c>
      <c r="B109" s="91" t="s">
        <v>88</v>
      </c>
      <c r="C109" s="91"/>
      <c r="D109" s="74" t="s">
        <v>3</v>
      </c>
    </row>
    <row r="110" spans="1:6" x14ac:dyDescent="0.2">
      <c r="A110" s="7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74">
        <v>4</v>
      </c>
      <c r="B116" s="82" t="s">
        <v>56</v>
      </c>
      <c r="C116" s="82"/>
      <c r="D116" s="74" t="s">
        <v>3</v>
      </c>
    </row>
    <row r="117" spans="1:4" x14ac:dyDescent="0.2">
      <c r="A117" s="72" t="s">
        <v>53</v>
      </c>
      <c r="B117" s="83" t="s">
        <v>80</v>
      </c>
      <c r="C117" s="83"/>
      <c r="D117" s="14">
        <f>D104</f>
        <v>16.73</v>
      </c>
    </row>
    <row r="118" spans="1:4" x14ac:dyDescent="0.2">
      <c r="A118" s="7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16.73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74">
        <v>5</v>
      </c>
      <c r="B124" s="88" t="s">
        <v>58</v>
      </c>
      <c r="C124" s="88"/>
      <c r="D124" s="74" t="s">
        <v>3</v>
      </c>
    </row>
    <row r="125" spans="1:4" x14ac:dyDescent="0.2">
      <c r="A125" s="72" t="s">
        <v>4</v>
      </c>
      <c r="B125" s="75" t="s">
        <v>59</v>
      </c>
      <c r="C125" s="75"/>
      <c r="D125" s="13">
        <v>223.24</v>
      </c>
    </row>
    <row r="126" spans="1:4" x14ac:dyDescent="0.2">
      <c r="A126" s="72" t="s">
        <v>6</v>
      </c>
      <c r="B126" s="75" t="s">
        <v>60</v>
      </c>
      <c r="C126" s="75"/>
      <c r="D126" s="13"/>
    </row>
    <row r="127" spans="1:4" x14ac:dyDescent="0.2">
      <c r="A127" s="72" t="s">
        <v>8</v>
      </c>
      <c r="B127" s="75" t="s">
        <v>61</v>
      </c>
      <c r="C127" s="75"/>
      <c r="D127" s="13"/>
    </row>
    <row r="128" spans="1:4" x14ac:dyDescent="0.2">
      <c r="A128" s="72" t="s">
        <v>10</v>
      </c>
      <c r="B128" s="75" t="s">
        <v>15</v>
      </c>
      <c r="C128" s="75"/>
      <c r="D128" s="13"/>
    </row>
    <row r="129" spans="1:4" x14ac:dyDescent="0.2">
      <c r="A129" s="82" t="s">
        <v>37</v>
      </c>
      <c r="B129" s="82"/>
      <c r="C129" s="82"/>
      <c r="D129" s="20">
        <f>SUM(D125:D128)</f>
        <v>223.24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74">
        <v>6</v>
      </c>
      <c r="B134" s="76" t="s">
        <v>63</v>
      </c>
      <c r="C134" s="74" t="s">
        <v>26</v>
      </c>
      <c r="D134" s="74" t="s">
        <v>3</v>
      </c>
    </row>
    <row r="135" spans="1:4" x14ac:dyDescent="0.2">
      <c r="A135" s="72" t="s">
        <v>4</v>
      </c>
      <c r="B135" s="75" t="s">
        <v>64</v>
      </c>
      <c r="C135" s="9">
        <v>0.05</v>
      </c>
      <c r="D135" s="14">
        <f>D155*C135</f>
        <v>164.15230000000003</v>
      </c>
    </row>
    <row r="136" spans="1:4" x14ac:dyDescent="0.2">
      <c r="A136" s="72" t="s">
        <v>6</v>
      </c>
      <c r="B136" s="75" t="s">
        <v>65</v>
      </c>
      <c r="C136" s="9">
        <v>0.06</v>
      </c>
      <c r="D136" s="13">
        <f>(D155+D135)*C136</f>
        <v>206.83189800000002</v>
      </c>
    </row>
    <row r="137" spans="1:4" x14ac:dyDescent="0.2">
      <c r="A137" s="72" t="s">
        <v>8</v>
      </c>
      <c r="B137" s="75" t="s">
        <v>66</v>
      </c>
      <c r="C137" s="12">
        <f>SUM(C138:C143)</f>
        <v>8.6499999999999994E-2</v>
      </c>
      <c r="D137" s="13">
        <f>(D155+D135+D136)*C137/(1-C137)</f>
        <v>346.00285947126434</v>
      </c>
    </row>
    <row r="138" spans="1:4" x14ac:dyDescent="0.2">
      <c r="A138" s="72"/>
      <c r="B138" s="75" t="s">
        <v>67</v>
      </c>
      <c r="C138" s="9"/>
      <c r="D138" s="14">
        <f>$D$157*C138</f>
        <v>0</v>
      </c>
    </row>
    <row r="139" spans="1:4" x14ac:dyDescent="0.2">
      <c r="A139" s="72"/>
      <c r="B139" s="75" t="s">
        <v>102</v>
      </c>
      <c r="C139" s="9">
        <v>6.4999999999999997E-3</v>
      </c>
      <c r="D139" s="14">
        <f t="shared" ref="D139:D143" si="3">$D$157*C139</f>
        <v>26.000195000000001</v>
      </c>
    </row>
    <row r="140" spans="1:4" x14ac:dyDescent="0.2">
      <c r="A140" s="72"/>
      <c r="B140" s="75" t="s">
        <v>103</v>
      </c>
      <c r="C140" s="9">
        <v>0.03</v>
      </c>
      <c r="D140" s="14">
        <f t="shared" si="3"/>
        <v>120.0009</v>
      </c>
    </row>
    <row r="141" spans="1:4" x14ac:dyDescent="0.2">
      <c r="A141" s="72"/>
      <c r="B141" s="75" t="s">
        <v>68</v>
      </c>
      <c r="C141" s="72"/>
      <c r="D141" s="14">
        <f t="shared" si="3"/>
        <v>0</v>
      </c>
    </row>
    <row r="142" spans="1:4" x14ac:dyDescent="0.2">
      <c r="A142" s="72"/>
      <c r="B142" s="75" t="s">
        <v>69</v>
      </c>
      <c r="C142" s="9"/>
      <c r="D142" s="14">
        <f t="shared" si="3"/>
        <v>0</v>
      </c>
    </row>
    <row r="143" spans="1:4" x14ac:dyDescent="0.2">
      <c r="A143" s="72"/>
      <c r="B143" s="75" t="s">
        <v>104</v>
      </c>
      <c r="C143" s="9">
        <v>0.05</v>
      </c>
      <c r="D143" s="14">
        <f t="shared" si="3"/>
        <v>200.00150000000002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716.98705747126439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74"/>
      <c r="B149" s="82" t="s">
        <v>71</v>
      </c>
      <c r="C149" s="82"/>
      <c r="D149" s="74" t="s">
        <v>3</v>
      </c>
    </row>
    <row r="150" spans="1:4" x14ac:dyDescent="0.2">
      <c r="A150" s="74" t="s">
        <v>4</v>
      </c>
      <c r="B150" s="83" t="s">
        <v>1</v>
      </c>
      <c r="C150" s="83"/>
      <c r="D150" s="22">
        <f>D33</f>
        <v>1533.7</v>
      </c>
    </row>
    <row r="151" spans="1:4" x14ac:dyDescent="0.2">
      <c r="A151" s="74" t="s">
        <v>6</v>
      </c>
      <c r="B151" s="83" t="s">
        <v>17</v>
      </c>
      <c r="C151" s="83"/>
      <c r="D151" s="22">
        <f>D77</f>
        <v>1509.3759999999997</v>
      </c>
    </row>
    <row r="152" spans="1:4" x14ac:dyDescent="0.2">
      <c r="A152" s="74" t="s">
        <v>8</v>
      </c>
      <c r="B152" s="83" t="s">
        <v>45</v>
      </c>
      <c r="C152" s="83"/>
      <c r="D152" s="22">
        <f>D89</f>
        <v>0</v>
      </c>
    </row>
    <row r="153" spans="1:4" x14ac:dyDescent="0.2">
      <c r="A153" s="74" t="s">
        <v>10</v>
      </c>
      <c r="B153" s="83" t="s">
        <v>52</v>
      </c>
      <c r="C153" s="83"/>
      <c r="D153" s="22">
        <f>D119</f>
        <v>16.73</v>
      </c>
    </row>
    <row r="154" spans="1:4" x14ac:dyDescent="0.2">
      <c r="A154" s="74" t="s">
        <v>12</v>
      </c>
      <c r="B154" s="83" t="s">
        <v>57</v>
      </c>
      <c r="C154" s="83"/>
      <c r="D154" s="22">
        <f>D129</f>
        <v>223.24</v>
      </c>
    </row>
    <row r="155" spans="1:4" x14ac:dyDescent="0.2">
      <c r="A155" s="82" t="s">
        <v>101</v>
      </c>
      <c r="B155" s="82"/>
      <c r="C155" s="82"/>
      <c r="D155" s="23">
        <f>SUM(D150:D154)</f>
        <v>3283.0460000000003</v>
      </c>
    </row>
    <row r="156" spans="1:4" x14ac:dyDescent="0.2">
      <c r="A156" s="74" t="s">
        <v>32</v>
      </c>
      <c r="B156" s="83" t="s">
        <v>72</v>
      </c>
      <c r="C156" s="83"/>
      <c r="D156" s="24">
        <f>D144</f>
        <v>716.98705747126439</v>
      </c>
    </row>
    <row r="157" spans="1:4" x14ac:dyDescent="0.2">
      <c r="A157" s="82" t="s">
        <v>73</v>
      </c>
      <c r="B157" s="82"/>
      <c r="C157" s="82"/>
      <c r="D157" s="23">
        <f>ROUND(SUM(D155:D156),2)</f>
        <v>4000.03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7"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125</v>
      </c>
      <c r="B13" s="79"/>
      <c r="C13" s="36" t="s">
        <v>106</v>
      </c>
      <c r="D13" s="36">
        <v>3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112</v>
      </c>
      <c r="D17" s="81"/>
    </row>
    <row r="18" spans="1:4" x14ac:dyDescent="0.2">
      <c r="A18" s="5">
        <v>2</v>
      </c>
      <c r="B18" s="5" t="s">
        <v>99</v>
      </c>
      <c r="C18" s="80" t="s">
        <v>113</v>
      </c>
      <c r="D18" s="81"/>
    </row>
    <row r="19" spans="1:4" x14ac:dyDescent="0.2">
      <c r="A19" s="5">
        <v>3</v>
      </c>
      <c r="B19" s="5" t="s">
        <v>76</v>
      </c>
      <c r="C19" s="80">
        <v>1388.57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1388.57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1388.57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115.66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154.27000000000001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269.93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331.7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41.46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49.75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24.87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16.579999999999998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9.9499999999999993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3.31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132.68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610.29999999999995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132.28580000000002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545.87379999999996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269.93</v>
      </c>
    </row>
    <row r="75" spans="1:5" x14ac:dyDescent="0.2">
      <c r="A75" s="32" t="s">
        <v>24</v>
      </c>
      <c r="B75" s="83" t="s">
        <v>25</v>
      </c>
      <c r="C75" s="83"/>
      <c r="D75" s="14">
        <f>D57</f>
        <v>610.29999999999995</v>
      </c>
    </row>
    <row r="76" spans="1:5" x14ac:dyDescent="0.2">
      <c r="A76" s="32" t="s">
        <v>39</v>
      </c>
      <c r="B76" s="83" t="s">
        <v>40</v>
      </c>
      <c r="C76" s="83"/>
      <c r="D76" s="14">
        <f>D68</f>
        <v>545.87379999999996</v>
      </c>
    </row>
    <row r="77" spans="1:5" x14ac:dyDescent="0.2">
      <c r="A77" s="82" t="s">
        <v>16</v>
      </c>
      <c r="B77" s="82"/>
      <c r="C77" s="82"/>
      <c r="D77" s="19">
        <f>SUM(D74:D76)</f>
        <v>1426.1037999999999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2" t="s">
        <v>8</v>
      </c>
      <c r="B85" s="10" t="s">
        <v>49</v>
      </c>
      <c r="C85" s="9">
        <f>TRUNC(8%*0%*40%,4)</f>
        <v>0</v>
      </c>
      <c r="D85" s="13">
        <f>TRUNC($D$33*C85,2)</f>
        <v>0</v>
      </c>
    </row>
    <row r="86" spans="1:5" x14ac:dyDescent="0.2">
      <c r="A86" s="32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2" t="s">
        <v>32</v>
      </c>
      <c r="B88" s="10" t="s">
        <v>51</v>
      </c>
      <c r="C88" s="9">
        <f>TRUNC(8%*0%*40%,4)</f>
        <v>0</v>
      </c>
      <c r="D88" s="13">
        <f t="shared" ref="D88" si="1">TRUNC($D$33*C88,2)</f>
        <v>0</v>
      </c>
    </row>
    <row r="89" spans="1:5" x14ac:dyDescent="0.2">
      <c r="A89" s="89" t="s">
        <v>16</v>
      </c>
      <c r="B89" s="90"/>
      <c r="C89" s="93"/>
      <c r="D89" s="19">
        <f>SUM(D83:D88)</f>
        <v>0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15.48</v>
      </c>
    </row>
    <row r="100" spans="1:6" x14ac:dyDescent="0.2">
      <c r="A100" s="32" t="s">
        <v>8</v>
      </c>
      <c r="B100" s="34" t="s">
        <v>83</v>
      </c>
      <c r="C100" s="9">
        <f>TRUNC(((5/30)/12)*2%,4)*0</f>
        <v>0</v>
      </c>
      <c r="D100" s="13">
        <f t="shared" si="2"/>
        <v>0</v>
      </c>
    </row>
    <row r="101" spans="1:6" x14ac:dyDescent="0.2">
      <c r="A101" s="32" t="s">
        <v>10</v>
      </c>
      <c r="B101" s="34" t="s">
        <v>84</v>
      </c>
      <c r="C101" s="9">
        <f>TRUNC(((15/30)/12)*8%,4)*0</f>
        <v>0</v>
      </c>
      <c r="D101" s="13">
        <f t="shared" si="2"/>
        <v>0</v>
      </c>
    </row>
    <row r="102" spans="1:6" x14ac:dyDescent="0.2">
      <c r="A102" s="32" t="s">
        <v>12</v>
      </c>
      <c r="B102" s="34" t="s">
        <v>85</v>
      </c>
      <c r="C102" s="9">
        <f>((1+1/3)/12)*3%*(4/12)*0</f>
        <v>0</v>
      </c>
      <c r="D102" s="13">
        <f t="shared" si="2"/>
        <v>0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15.48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15.48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15.48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130.88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130.88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148.05168999999998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186.54512939999995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312.06573462298849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23.450049999999997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108.23099999999999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180.38499999999999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646.66255402298839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1388.57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1426.1037999999999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0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15.48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130.88</v>
      </c>
    </row>
    <row r="155" spans="1:4" x14ac:dyDescent="0.2">
      <c r="A155" s="82" t="s">
        <v>101</v>
      </c>
      <c r="B155" s="82"/>
      <c r="C155" s="82"/>
      <c r="D155" s="23">
        <f>SUM(D150:D154)</f>
        <v>2961.0337999999997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646.66255402298839</v>
      </c>
    </row>
    <row r="157" spans="1:4" x14ac:dyDescent="0.2">
      <c r="A157" s="82" t="s">
        <v>73</v>
      </c>
      <c r="B157" s="82"/>
      <c r="C157" s="82"/>
      <c r="D157" s="23">
        <f>ROUND(SUM(D155:D156),2)</f>
        <v>3607.7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3"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126</v>
      </c>
      <c r="B13" s="79"/>
      <c r="C13" s="36" t="s">
        <v>106</v>
      </c>
      <c r="D13" s="36">
        <v>2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114</v>
      </c>
      <c r="D17" s="81"/>
    </row>
    <row r="18" spans="1:4" x14ac:dyDescent="0.2">
      <c r="A18" s="5">
        <v>2</v>
      </c>
      <c r="B18" s="5" t="s">
        <v>99</v>
      </c>
      <c r="C18" s="80" t="s">
        <v>115</v>
      </c>
      <c r="D18" s="81"/>
    </row>
    <row r="19" spans="1:4" x14ac:dyDescent="0.2">
      <c r="A19" s="5">
        <v>3</v>
      </c>
      <c r="B19" s="5" t="s">
        <v>76</v>
      </c>
      <c r="C19" s="80">
        <v>1327.91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1327.91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1327.91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110.61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147.53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258.14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317.20999999999998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39.65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47.58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23.79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15.86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9.51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3.17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126.88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583.65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135.92540000000002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549.51340000000005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258.14</v>
      </c>
    </row>
    <row r="75" spans="1:5" x14ac:dyDescent="0.2">
      <c r="A75" s="32" t="s">
        <v>24</v>
      </c>
      <c r="B75" s="83" t="s">
        <v>25</v>
      </c>
      <c r="C75" s="83"/>
      <c r="D75" s="14">
        <f>D57</f>
        <v>583.65</v>
      </c>
    </row>
    <row r="76" spans="1:5" x14ac:dyDescent="0.2">
      <c r="A76" s="32" t="s">
        <v>39</v>
      </c>
      <c r="B76" s="83" t="s">
        <v>40</v>
      </c>
      <c r="C76" s="83"/>
      <c r="D76" s="14">
        <f>D68</f>
        <v>549.51340000000005</v>
      </c>
    </row>
    <row r="77" spans="1:5" x14ac:dyDescent="0.2">
      <c r="A77" s="82" t="s">
        <v>16</v>
      </c>
      <c r="B77" s="82"/>
      <c r="C77" s="82"/>
      <c r="D77" s="19">
        <f>SUM(D74:D76)</f>
        <v>1391.3034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2" t="s">
        <v>8</v>
      </c>
      <c r="B85" s="10" t="s">
        <v>49</v>
      </c>
      <c r="C85" s="9">
        <f>TRUNC(8%*0%*40%,4)</f>
        <v>0</v>
      </c>
      <c r="D85" s="13">
        <f>TRUNC($D$33*C85,2)</f>
        <v>0</v>
      </c>
    </row>
    <row r="86" spans="1:5" x14ac:dyDescent="0.2">
      <c r="A86" s="32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2" t="s">
        <v>32</v>
      </c>
      <c r="B88" s="10" t="s">
        <v>51</v>
      </c>
      <c r="C88" s="9">
        <f>TRUNC(8%*0%*40%,4)</f>
        <v>0</v>
      </c>
      <c r="D88" s="13">
        <f t="shared" ref="D88" si="1">TRUNC($D$33*C88,2)</f>
        <v>0</v>
      </c>
    </row>
    <row r="89" spans="1:5" x14ac:dyDescent="0.2">
      <c r="A89" s="89" t="s">
        <v>16</v>
      </c>
      <c r="B89" s="90"/>
      <c r="C89" s="93"/>
      <c r="D89" s="19">
        <f>SUM(D83:D88)</f>
        <v>0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14.95</v>
      </c>
    </row>
    <row r="100" spans="1:6" x14ac:dyDescent="0.2">
      <c r="A100" s="32" t="s">
        <v>8</v>
      </c>
      <c r="B100" s="34" t="s">
        <v>83</v>
      </c>
      <c r="C100" s="9">
        <f>TRUNC(((5/30)/12)*2%,4)*0</f>
        <v>0</v>
      </c>
      <c r="D100" s="13">
        <f t="shared" si="2"/>
        <v>0</v>
      </c>
    </row>
    <row r="101" spans="1:6" x14ac:dyDescent="0.2">
      <c r="A101" s="32" t="s">
        <v>10</v>
      </c>
      <c r="B101" s="34" t="s">
        <v>84</v>
      </c>
      <c r="C101" s="9">
        <f>TRUNC(((15/30)/12)*8%,4)*0</f>
        <v>0</v>
      </c>
      <c r="D101" s="13">
        <f t="shared" si="2"/>
        <v>0</v>
      </c>
    </row>
    <row r="102" spans="1:6" x14ac:dyDescent="0.2">
      <c r="A102" s="32" t="s">
        <v>12</v>
      </c>
      <c r="B102" s="34" t="s">
        <v>85</v>
      </c>
      <c r="C102" s="9">
        <f>((1+1/3)/12)*3%*(4/12)*0</f>
        <v>0</v>
      </c>
      <c r="D102" s="13">
        <f t="shared" si="2"/>
        <v>0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14.95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14.95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14.95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152.13999999999999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152.13999999999999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144.31516999999999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181.83711419999997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304.18983763908039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22.858225000000001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105.4995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175.83250000000001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630.34212183908039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1327.91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1391.3034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0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14.95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152.13999999999999</v>
      </c>
    </row>
    <row r="155" spans="1:4" x14ac:dyDescent="0.2">
      <c r="A155" s="82" t="s">
        <v>101</v>
      </c>
      <c r="B155" s="82"/>
      <c r="C155" s="82"/>
      <c r="D155" s="23">
        <f>SUM(D150:D154)</f>
        <v>2886.3033999999998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630.34212183908039</v>
      </c>
    </row>
    <row r="157" spans="1:4" x14ac:dyDescent="0.2">
      <c r="A157" s="82" t="s">
        <v>73</v>
      </c>
      <c r="B157" s="82"/>
      <c r="C157" s="82"/>
      <c r="D157" s="23">
        <f>ROUND(SUM(D155:D156),2)</f>
        <v>3516.65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33"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127</v>
      </c>
      <c r="B13" s="79"/>
      <c r="C13" s="36" t="s">
        <v>106</v>
      </c>
      <c r="D13" s="36">
        <v>2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117</v>
      </c>
      <c r="D17" s="81"/>
    </row>
    <row r="18" spans="1:4" x14ac:dyDescent="0.2">
      <c r="A18" s="5">
        <v>2</v>
      </c>
      <c r="B18" s="5" t="s">
        <v>99</v>
      </c>
      <c r="C18" s="80" t="s">
        <v>118</v>
      </c>
      <c r="D18" s="81"/>
    </row>
    <row r="19" spans="1:4" x14ac:dyDescent="0.2">
      <c r="A19" s="5">
        <v>3</v>
      </c>
      <c r="B19" s="5" t="s">
        <v>76</v>
      </c>
      <c r="C19" s="80">
        <v>1596.98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1596.98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1596.98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133.02000000000001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177.42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310.44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381.48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47.68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57.22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28.61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19.07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11.44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3.81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152.59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701.90000000000009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119.78120000000003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533.36919999999998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310.44</v>
      </c>
    </row>
    <row r="75" spans="1:5" x14ac:dyDescent="0.2">
      <c r="A75" s="32" t="s">
        <v>24</v>
      </c>
      <c r="B75" s="83" t="s">
        <v>25</v>
      </c>
      <c r="C75" s="83"/>
      <c r="D75" s="14">
        <f>D57</f>
        <v>701.90000000000009</v>
      </c>
    </row>
    <row r="76" spans="1:5" x14ac:dyDescent="0.2">
      <c r="A76" s="32" t="s">
        <v>39</v>
      </c>
      <c r="B76" s="83" t="s">
        <v>40</v>
      </c>
      <c r="C76" s="83"/>
      <c r="D76" s="14">
        <f>D68</f>
        <v>533.36919999999998</v>
      </c>
    </row>
    <row r="77" spans="1:5" x14ac:dyDescent="0.2">
      <c r="A77" s="82" t="s">
        <v>16</v>
      </c>
      <c r="B77" s="82"/>
      <c r="C77" s="82"/>
      <c r="D77" s="19">
        <f>SUM(D74:D76)</f>
        <v>1545.7092000000002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2" t="s">
        <v>8</v>
      </c>
      <c r="B85" s="10" t="s">
        <v>49</v>
      </c>
      <c r="C85" s="9">
        <f>TRUNC(8%*0%*40%,4)</f>
        <v>0</v>
      </c>
      <c r="D85" s="13">
        <f>TRUNC($D$33*C85,2)</f>
        <v>0</v>
      </c>
    </row>
    <row r="86" spans="1:5" x14ac:dyDescent="0.2">
      <c r="A86" s="32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2" t="s">
        <v>32</v>
      </c>
      <c r="B88" s="10" t="s">
        <v>51</v>
      </c>
      <c r="C88" s="9">
        <f>TRUNC(8%*0%*40%,4)</f>
        <v>0</v>
      </c>
      <c r="D88" s="13">
        <f t="shared" ref="D88" si="1">TRUNC($D$33*C88,2)</f>
        <v>0</v>
      </c>
    </row>
    <row r="89" spans="1:5" x14ac:dyDescent="0.2">
      <c r="A89" s="89" t="s">
        <v>16</v>
      </c>
      <c r="B89" s="90"/>
      <c r="C89" s="93"/>
      <c r="D89" s="19">
        <f>SUM(D83:D88)</f>
        <v>0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17.28</v>
      </c>
    </row>
    <row r="100" spans="1:6" x14ac:dyDescent="0.2">
      <c r="A100" s="32" t="s">
        <v>8</v>
      </c>
      <c r="B100" s="34" t="s">
        <v>83</v>
      </c>
      <c r="C100" s="9">
        <f>TRUNC(((5/30)/12)*2%,4)*0</f>
        <v>0</v>
      </c>
      <c r="D100" s="13">
        <f t="shared" si="2"/>
        <v>0</v>
      </c>
    </row>
    <row r="101" spans="1:6" x14ac:dyDescent="0.2">
      <c r="A101" s="32" t="s">
        <v>10</v>
      </c>
      <c r="B101" s="34" t="s">
        <v>84</v>
      </c>
      <c r="C101" s="9">
        <f>TRUNC(((15/30)/12)*8%,4)*0</f>
        <v>0</v>
      </c>
      <c r="D101" s="13">
        <f t="shared" si="2"/>
        <v>0</v>
      </c>
    </row>
    <row r="102" spans="1:6" x14ac:dyDescent="0.2">
      <c r="A102" s="32" t="s">
        <v>12</v>
      </c>
      <c r="B102" s="34" t="s">
        <v>85</v>
      </c>
      <c r="C102" s="9">
        <f>((1+1/3)/12)*3%*(4/12)*0</f>
        <v>0</v>
      </c>
      <c r="D102" s="13">
        <f t="shared" si="2"/>
        <v>0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17.28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17.28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17.28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152.13999999999999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152.13999999999999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165.60546000000002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208.66287960000002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349.0658535034483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26.230359999999997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121.06319999999999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201.77200000000002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723.33419310344834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1596.98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1545.7092000000002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0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17.28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152.13999999999999</v>
      </c>
    </row>
    <row r="155" spans="1:4" x14ac:dyDescent="0.2">
      <c r="A155" s="82" t="s">
        <v>101</v>
      </c>
      <c r="B155" s="82"/>
      <c r="C155" s="82"/>
      <c r="D155" s="23">
        <f>SUM(D150:D154)</f>
        <v>3312.1092000000003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723.33419310344834</v>
      </c>
    </row>
    <row r="157" spans="1:4" x14ac:dyDescent="0.2">
      <c r="A157" s="82" t="s">
        <v>73</v>
      </c>
      <c r="B157" s="82"/>
      <c r="C157" s="82"/>
      <c r="D157" s="23">
        <f>ROUND(SUM(D155:D156),2)</f>
        <v>4035.44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6"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128</v>
      </c>
      <c r="B13" s="79"/>
      <c r="C13" s="36" t="s">
        <v>106</v>
      </c>
      <c r="D13" s="36">
        <v>1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119</v>
      </c>
      <c r="D17" s="81"/>
    </row>
    <row r="18" spans="1:4" x14ac:dyDescent="0.2">
      <c r="A18" s="5">
        <v>2</v>
      </c>
      <c r="B18" s="5" t="s">
        <v>99</v>
      </c>
      <c r="C18" s="80" t="s">
        <v>120</v>
      </c>
      <c r="D18" s="81"/>
    </row>
    <row r="19" spans="1:4" x14ac:dyDescent="0.2">
      <c r="A19" s="5">
        <v>3</v>
      </c>
      <c r="B19" s="5" t="s">
        <v>76</v>
      </c>
      <c r="C19" s="80">
        <v>2176.11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2176.11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2176.11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181.26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241.76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423.02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519.82000000000005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64.97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77.97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38.979999999999997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25.99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15.59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5.19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207.93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956.44000000000028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85.033400000000029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498.62139999999999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423.02</v>
      </c>
    </row>
    <row r="75" spans="1:5" x14ac:dyDescent="0.2">
      <c r="A75" s="32" t="s">
        <v>24</v>
      </c>
      <c r="B75" s="83" t="s">
        <v>25</v>
      </c>
      <c r="C75" s="83"/>
      <c r="D75" s="14">
        <f>D57</f>
        <v>956.44000000000028</v>
      </c>
    </row>
    <row r="76" spans="1:5" x14ac:dyDescent="0.2">
      <c r="A76" s="32" t="s">
        <v>39</v>
      </c>
      <c r="B76" s="83" t="s">
        <v>40</v>
      </c>
      <c r="C76" s="83"/>
      <c r="D76" s="14">
        <f>D68</f>
        <v>498.62139999999999</v>
      </c>
    </row>
    <row r="77" spans="1:5" x14ac:dyDescent="0.2">
      <c r="A77" s="82" t="s">
        <v>16</v>
      </c>
      <c r="B77" s="82"/>
      <c r="C77" s="82"/>
      <c r="D77" s="19">
        <f>SUM(D74:D76)</f>
        <v>1878.0814000000003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2" t="s">
        <v>8</v>
      </c>
      <c r="B85" s="10" t="s">
        <v>49</v>
      </c>
      <c r="C85" s="9">
        <f>TRUNC(8%*0%*40%,4)</f>
        <v>0</v>
      </c>
      <c r="D85" s="13">
        <f>TRUNC($D$33*C85,2)</f>
        <v>0</v>
      </c>
    </row>
    <row r="86" spans="1:5" x14ac:dyDescent="0.2">
      <c r="A86" s="32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2" t="s">
        <v>32</v>
      </c>
      <c r="B88" s="10" t="s">
        <v>51</v>
      </c>
      <c r="C88" s="9">
        <f>TRUNC(8%*0%*40%,4)</f>
        <v>0</v>
      </c>
      <c r="D88" s="13">
        <f t="shared" ref="D88" si="1">TRUNC($D$33*C88,2)</f>
        <v>0</v>
      </c>
    </row>
    <row r="89" spans="1:5" x14ac:dyDescent="0.2">
      <c r="A89" s="89" t="s">
        <v>16</v>
      </c>
      <c r="B89" s="90"/>
      <c r="C89" s="93"/>
      <c r="D89" s="19">
        <f>SUM(D83:D88)</f>
        <v>0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2" si="2">TRUNC(($D$33+$D$77+$D$89)*C99,2)</f>
        <v>22.29</v>
      </c>
    </row>
    <row r="100" spans="1:6" x14ac:dyDescent="0.2">
      <c r="A100" s="32" t="s">
        <v>8</v>
      </c>
      <c r="B100" s="34" t="s">
        <v>83</v>
      </c>
      <c r="C100" s="9">
        <f>TRUNC(((5/30)/12)*2%,4)*0</f>
        <v>0</v>
      </c>
      <c r="D100" s="13">
        <f t="shared" si="2"/>
        <v>0</v>
      </c>
    </row>
    <row r="101" spans="1:6" x14ac:dyDescent="0.2">
      <c r="A101" s="32" t="s">
        <v>10</v>
      </c>
      <c r="B101" s="34" t="s">
        <v>84</v>
      </c>
      <c r="C101" s="9">
        <f>TRUNC(((15/30)/12)*8%,4)*0</f>
        <v>0</v>
      </c>
      <c r="D101" s="13">
        <f t="shared" si="2"/>
        <v>0</v>
      </c>
    </row>
    <row r="102" spans="1:6" x14ac:dyDescent="0.2">
      <c r="A102" s="32" t="s">
        <v>12</v>
      </c>
      <c r="B102" s="34" t="s">
        <v>85</v>
      </c>
      <c r="C102" s="9">
        <f>((1+1/3)/12)*3%*(4/12)*0</f>
        <v>0</v>
      </c>
      <c r="D102" s="13">
        <f t="shared" si="2"/>
        <v>0</v>
      </c>
    </row>
    <row r="103" spans="1:6" x14ac:dyDescent="0.2">
      <c r="A103" s="32" t="s">
        <v>32</v>
      </c>
      <c r="B103" s="34" t="s">
        <v>86</v>
      </c>
      <c r="C103" s="9"/>
      <c r="D103" s="13">
        <f t="shared" ref="D103" si="3">TRUNC(($D$33+$D$77+$D$89)*C103,2)</f>
        <v>0</v>
      </c>
    </row>
    <row r="104" spans="1:6" x14ac:dyDescent="0.2">
      <c r="A104" s="82" t="s">
        <v>37</v>
      </c>
      <c r="B104" s="82"/>
      <c r="C104" s="82"/>
      <c r="D104" s="19">
        <f>SUM(D98:D103)</f>
        <v>22.29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22.29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22.29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130.88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130.88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210.36807000000005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265.06376820000008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443.41720317931038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4">$D$157*C139</f>
        <v>33.320364999999995</v>
      </c>
    </row>
    <row r="140" spans="1:4" x14ac:dyDescent="0.2">
      <c r="A140" s="32"/>
      <c r="B140" s="34" t="s">
        <v>103</v>
      </c>
      <c r="C140" s="9">
        <v>0.03</v>
      </c>
      <c r="D140" s="14">
        <f t="shared" si="4"/>
        <v>153.78629999999998</v>
      </c>
    </row>
    <row r="141" spans="1:4" x14ac:dyDescent="0.2">
      <c r="A141" s="32"/>
      <c r="B141" s="34" t="s">
        <v>68</v>
      </c>
      <c r="C141" s="32"/>
      <c r="D141" s="14">
        <f t="shared" si="4"/>
        <v>0</v>
      </c>
    </row>
    <row r="142" spans="1:4" x14ac:dyDescent="0.2">
      <c r="A142" s="32"/>
      <c r="B142" s="34" t="s">
        <v>69</v>
      </c>
      <c r="C142" s="9"/>
      <c r="D142" s="14">
        <f t="shared" si="4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4"/>
        <v>256.31049999999999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918.84904137931051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2176.11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1878.0814000000003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0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22.29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130.88</v>
      </c>
    </row>
    <row r="155" spans="1:4" x14ac:dyDescent="0.2">
      <c r="A155" s="82" t="s">
        <v>101</v>
      </c>
      <c r="B155" s="82"/>
      <c r="C155" s="82"/>
      <c r="D155" s="23">
        <f>SUM(D150:D154)</f>
        <v>4207.3614000000007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918.84904137931051</v>
      </c>
    </row>
    <row r="157" spans="1:4" x14ac:dyDescent="0.2">
      <c r="A157" s="82" t="s">
        <v>73</v>
      </c>
      <c r="B157" s="82"/>
      <c r="C157" s="82"/>
      <c r="D157" s="23">
        <f>ROUND(SUM(D155:D156),2)</f>
        <v>5126.21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zoomScaleNormal="100" workbookViewId="0">
      <selection activeCell="M27" sqref="M27"/>
    </sheetView>
  </sheetViews>
  <sheetFormatPr defaultRowHeight="12.75" x14ac:dyDescent="0.2"/>
  <cols>
    <col min="1" max="1" width="30.7109375" style="1" customWidth="1"/>
    <col min="2" max="18" width="10.7109375" style="1" customWidth="1"/>
    <col min="19" max="16384" width="9.140625" style="1"/>
  </cols>
  <sheetData>
    <row r="1" spans="1:19" x14ac:dyDescent="0.2">
      <c r="A1" s="57" t="s">
        <v>130</v>
      </c>
    </row>
    <row r="3" spans="1:19" x14ac:dyDescent="0.2">
      <c r="A3" s="1" t="s">
        <v>131</v>
      </c>
    </row>
    <row r="4" spans="1:19" s="38" customFormat="1" ht="24.95" customHeight="1" x14ac:dyDescent="0.2">
      <c r="A4" s="45" t="s">
        <v>132</v>
      </c>
      <c r="B4" s="96" t="str">
        <f>recep1!A13</f>
        <v>Recepcionista I</v>
      </c>
      <c r="C4" s="97"/>
      <c r="D4" s="97" t="str">
        <f>recep2!A13</f>
        <v>Recepcionista II</v>
      </c>
      <c r="E4" s="97"/>
      <c r="F4" s="96" t="str">
        <f>recep3!A13</f>
        <v>Recepcionista III</v>
      </c>
      <c r="G4" s="97"/>
      <c r="H4" s="97" t="str">
        <f>mensag!A13</f>
        <v xml:space="preserve">Mensageiro (a) </v>
      </c>
      <c r="I4" s="97"/>
      <c r="J4" s="96" t="str">
        <f>copeiro!A13</f>
        <v>Copeiro(a)</v>
      </c>
      <c r="K4" s="97"/>
      <c r="L4" s="97" t="str">
        <f>garcom!A13</f>
        <v>Garçom/garçonete</v>
      </c>
      <c r="M4" s="97"/>
      <c r="N4" s="96" t="str">
        <f>maitre!A13</f>
        <v>Maître</v>
      </c>
      <c r="O4" s="97"/>
      <c r="P4" s="97" t="str">
        <f>auxtec!A13</f>
        <v>Auxiliar Técnico Operacional</v>
      </c>
      <c r="Q4" s="97"/>
      <c r="R4" s="96" t="str">
        <f>super!A13</f>
        <v>Supervisor(a)</v>
      </c>
      <c r="S4" s="97"/>
    </row>
    <row r="5" spans="1:19" x14ac:dyDescent="0.2">
      <c r="A5" s="46" t="s">
        <v>133</v>
      </c>
      <c r="B5" s="48"/>
      <c r="C5" s="49">
        <f>recep1!D26</f>
        <v>1343.07</v>
      </c>
      <c r="E5" s="17">
        <f>recep2!D26</f>
        <v>1399.3</v>
      </c>
      <c r="F5" s="48"/>
      <c r="G5" s="49">
        <f>recep3!D26</f>
        <v>1533.7</v>
      </c>
      <c r="I5" s="17">
        <f>mensag!D26</f>
        <v>1388.57</v>
      </c>
      <c r="J5" s="48"/>
      <c r="K5" s="49">
        <f>copeiro!D26</f>
        <v>1327.91</v>
      </c>
      <c r="M5" s="17">
        <f>garcom!D26</f>
        <v>1596.98</v>
      </c>
      <c r="N5" s="48"/>
      <c r="O5" s="49">
        <f>maitre!D26</f>
        <v>2468.85</v>
      </c>
      <c r="Q5" s="17">
        <f>auxtec!D26</f>
        <v>2176.11</v>
      </c>
      <c r="R5" s="48"/>
      <c r="S5" s="49">
        <f>super!D26</f>
        <v>1818.34</v>
      </c>
    </row>
    <row r="6" spans="1:19" x14ac:dyDescent="0.2">
      <c r="A6" s="46" t="s">
        <v>134</v>
      </c>
      <c r="B6" s="50">
        <f>recep1!C57</f>
        <v>0.36800000000000005</v>
      </c>
      <c r="C6" s="51">
        <f>ROUND(C5*B6,2)</f>
        <v>494.25</v>
      </c>
      <c r="D6" s="40">
        <f>recep2!C57</f>
        <v>0.36800000000000005</v>
      </c>
      <c r="E6" s="41">
        <f>ROUND(E5*D6,2)</f>
        <v>514.94000000000005</v>
      </c>
      <c r="F6" s="50">
        <f>recep3!C57</f>
        <v>0.36800000000000005</v>
      </c>
      <c r="G6" s="51">
        <f>ROUND(G5*F6,2)</f>
        <v>564.4</v>
      </c>
      <c r="H6" s="40">
        <f>mensag!C57</f>
        <v>0.36800000000000005</v>
      </c>
      <c r="I6" s="41">
        <f>ROUND(I5*H6,2)</f>
        <v>510.99</v>
      </c>
      <c r="J6" s="50">
        <f>copeiro!C57</f>
        <v>0.36800000000000005</v>
      </c>
      <c r="K6" s="51">
        <f>ROUND(K5*J6,2)</f>
        <v>488.67</v>
      </c>
      <c r="L6" s="40">
        <f>garcom!C57</f>
        <v>0.36800000000000005</v>
      </c>
      <c r="M6" s="41">
        <f>ROUND(M5*L6,2)</f>
        <v>587.69000000000005</v>
      </c>
      <c r="N6" s="50">
        <f>maitre!C57</f>
        <v>0.36800000000000005</v>
      </c>
      <c r="O6" s="51">
        <f>ROUND(O5*N6,2)</f>
        <v>908.54</v>
      </c>
      <c r="P6" s="40">
        <f>auxtec!C57</f>
        <v>0.36800000000000005</v>
      </c>
      <c r="Q6" s="41">
        <f>ROUND(Q5*P6,2)</f>
        <v>800.81</v>
      </c>
      <c r="R6" s="50">
        <f>super!C57</f>
        <v>0.36800000000000005</v>
      </c>
      <c r="S6" s="51">
        <f>ROUND(S5*R6,2)</f>
        <v>669.15</v>
      </c>
    </row>
    <row r="7" spans="1:19" x14ac:dyDescent="0.2">
      <c r="A7" s="46" t="s">
        <v>135</v>
      </c>
      <c r="B7" s="50">
        <f>recep1!C144</f>
        <v>0.21839080459770144</v>
      </c>
      <c r="C7" s="51">
        <f>ROUND((C5+C6)*B7,2)</f>
        <v>401.25</v>
      </c>
      <c r="D7" s="40">
        <f>recep2!C144</f>
        <v>0.21839080459770144</v>
      </c>
      <c r="E7" s="41">
        <f>ROUND((E5+E6)*D7,2)</f>
        <v>418.05</v>
      </c>
      <c r="F7" s="50">
        <f>recep3!C144</f>
        <v>0.21839080459770144</v>
      </c>
      <c r="G7" s="51">
        <f>ROUND((G5+G6)*F7,2)</f>
        <v>458.21</v>
      </c>
      <c r="H7" s="40">
        <f>mensag!C144</f>
        <v>0.21839080459770144</v>
      </c>
      <c r="I7" s="41">
        <f>ROUND((I5+I6)*H7,2)</f>
        <v>414.85</v>
      </c>
      <c r="J7" s="50">
        <f>copeiro!C144</f>
        <v>0.21839080459770144</v>
      </c>
      <c r="K7" s="51">
        <f>ROUND((K5+K6)*J7,2)</f>
        <v>396.72</v>
      </c>
      <c r="L7" s="40">
        <f>garcom!C144</f>
        <v>0.21839080459770144</v>
      </c>
      <c r="M7" s="41">
        <f>ROUND((M5+M6)*L7,2)</f>
        <v>477.11</v>
      </c>
      <c r="N7" s="50">
        <f>maitre!C144</f>
        <v>0.21839080459770144</v>
      </c>
      <c r="O7" s="51">
        <f>ROUND((O5+O6)*N7,2)</f>
        <v>737.59</v>
      </c>
      <c r="P7" s="40">
        <f>auxtec!C144</f>
        <v>0.21839080459770144</v>
      </c>
      <c r="Q7" s="41">
        <f>ROUND((Q5+Q6)*P7,2)</f>
        <v>650.13</v>
      </c>
      <c r="R7" s="50">
        <f>super!C144</f>
        <v>0.21839080459770144</v>
      </c>
      <c r="S7" s="51">
        <f>ROUND((S5+S6)*R7,2)</f>
        <v>543.24</v>
      </c>
    </row>
    <row r="8" spans="1:19" x14ac:dyDescent="0.2">
      <c r="A8" s="46" t="s">
        <v>136</v>
      </c>
      <c r="B8" s="52"/>
      <c r="C8" s="53">
        <f>SUM(C5:C7)</f>
        <v>2238.5699999999997</v>
      </c>
      <c r="D8" s="43"/>
      <c r="E8" s="44">
        <f>SUM(E5:E7)</f>
        <v>2332.29</v>
      </c>
      <c r="F8" s="52"/>
      <c r="G8" s="53">
        <f>SUM(G5:G7)</f>
        <v>2556.31</v>
      </c>
      <c r="H8" s="43"/>
      <c r="I8" s="44">
        <f>SUM(I5:I7)</f>
        <v>2314.41</v>
      </c>
      <c r="J8" s="52"/>
      <c r="K8" s="53">
        <f>SUM(K5:K7)</f>
        <v>2213.3000000000002</v>
      </c>
      <c r="L8" s="43"/>
      <c r="M8" s="44">
        <f>SUM(M5:M7)</f>
        <v>2661.78</v>
      </c>
      <c r="N8" s="52"/>
      <c r="O8" s="53">
        <f>SUM(O5:O7)</f>
        <v>4114.9799999999996</v>
      </c>
      <c r="P8" s="43"/>
      <c r="Q8" s="44">
        <f>SUM(Q5:Q7)</f>
        <v>3627.05</v>
      </c>
      <c r="R8" s="52"/>
      <c r="S8" s="53">
        <f>SUM(S5:S7)</f>
        <v>3030.7299999999996</v>
      </c>
    </row>
    <row r="9" spans="1:19" x14ac:dyDescent="0.2">
      <c r="A9" s="46" t="s">
        <v>137</v>
      </c>
      <c r="B9" s="52"/>
      <c r="C9" s="53">
        <f>C8/220</f>
        <v>10.175318181818181</v>
      </c>
      <c r="D9" s="43"/>
      <c r="E9" s="44">
        <f>E8/220</f>
        <v>10.601318181818181</v>
      </c>
      <c r="F9" s="52"/>
      <c r="G9" s="53">
        <f>G8/220</f>
        <v>11.619590909090908</v>
      </c>
      <c r="H9" s="43"/>
      <c r="I9" s="44">
        <f>I8/220</f>
        <v>10.520045454545453</v>
      </c>
      <c r="J9" s="52"/>
      <c r="K9" s="53">
        <f>K8/220</f>
        <v>10.060454545454546</v>
      </c>
      <c r="L9" s="43"/>
      <c r="M9" s="44">
        <f>M8/220</f>
        <v>12.099</v>
      </c>
      <c r="N9" s="52"/>
      <c r="O9" s="53">
        <f>O8/220</f>
        <v>18.704454545454542</v>
      </c>
      <c r="P9" s="43"/>
      <c r="Q9" s="44">
        <f>Q8/220</f>
        <v>16.486590909090911</v>
      </c>
      <c r="R9" s="52"/>
      <c r="S9" s="53">
        <f>S8/220</f>
        <v>13.776045454545452</v>
      </c>
    </row>
    <row r="10" spans="1:19" x14ac:dyDescent="0.2">
      <c r="A10" s="46" t="s">
        <v>138</v>
      </c>
      <c r="B10" s="54">
        <v>0.5</v>
      </c>
      <c r="C10" s="51">
        <f>ROUND(C9*(1+B10),2)</f>
        <v>15.26</v>
      </c>
      <c r="D10" s="42">
        <v>0.5</v>
      </c>
      <c r="E10" s="41">
        <f>ROUND(E9*(1+D10),2)</f>
        <v>15.9</v>
      </c>
      <c r="F10" s="54">
        <v>0.5</v>
      </c>
      <c r="G10" s="51">
        <f>ROUND(G9*(1+F10),2)</f>
        <v>17.43</v>
      </c>
      <c r="H10" s="42">
        <v>0.5</v>
      </c>
      <c r="I10" s="41">
        <f>ROUND(I9*(1+H10),2)</f>
        <v>15.78</v>
      </c>
      <c r="J10" s="54">
        <v>0.5</v>
      </c>
      <c r="K10" s="51">
        <f>ROUND(K9*(1+J10),2)</f>
        <v>15.09</v>
      </c>
      <c r="L10" s="42">
        <v>0.5</v>
      </c>
      <c r="M10" s="41">
        <f>ROUND(M9*(1+L10),2)</f>
        <v>18.149999999999999</v>
      </c>
      <c r="N10" s="54">
        <v>0.5</v>
      </c>
      <c r="O10" s="51">
        <f>ROUND(O9*(1+N10),2)</f>
        <v>28.06</v>
      </c>
      <c r="P10" s="42">
        <v>0.5</v>
      </c>
      <c r="Q10" s="41">
        <f>ROUND(Q9*(1+P10),2)</f>
        <v>24.73</v>
      </c>
      <c r="R10" s="54">
        <v>0.5</v>
      </c>
      <c r="S10" s="51">
        <f>ROUND(S9*(1+R10),2)</f>
        <v>20.66</v>
      </c>
    </row>
    <row r="11" spans="1:19" x14ac:dyDescent="0.2">
      <c r="A11" s="46" t="s">
        <v>139</v>
      </c>
      <c r="B11" s="54">
        <v>0.5</v>
      </c>
      <c r="C11" s="51">
        <f>ROUND(C9*(1+B11),2)</f>
        <v>15.26</v>
      </c>
      <c r="D11" s="42">
        <v>0.5</v>
      </c>
      <c r="E11" s="41">
        <f>ROUND(E9*(1+D11),2)</f>
        <v>15.9</v>
      </c>
      <c r="F11" s="54">
        <v>0.5</v>
      </c>
      <c r="G11" s="51">
        <f>ROUND(G9*(1+F11),2)</f>
        <v>17.43</v>
      </c>
      <c r="H11" s="42">
        <v>0.5</v>
      </c>
      <c r="I11" s="41">
        <f>ROUND(I9*(1+H11),2)</f>
        <v>15.78</v>
      </c>
      <c r="J11" s="54">
        <v>0.5</v>
      </c>
      <c r="K11" s="51">
        <f>ROUND(K9*(1+J11),2)</f>
        <v>15.09</v>
      </c>
      <c r="L11" s="42">
        <v>0.5</v>
      </c>
      <c r="M11" s="41">
        <f>ROUND(M9*(1+L11),2)</f>
        <v>18.149999999999999</v>
      </c>
      <c r="N11" s="54">
        <v>0.5</v>
      </c>
      <c r="O11" s="51">
        <f>ROUND(O9*(1+N11),2)</f>
        <v>28.06</v>
      </c>
      <c r="P11" s="42">
        <v>0.5</v>
      </c>
      <c r="Q11" s="41">
        <f>ROUND(Q9*(1+P11),2)</f>
        <v>24.73</v>
      </c>
      <c r="R11" s="54">
        <v>0.5</v>
      </c>
      <c r="S11" s="51">
        <f>ROUND(S9*(1+R11),2)</f>
        <v>20.66</v>
      </c>
    </row>
    <row r="12" spans="1:19" x14ac:dyDescent="0.2">
      <c r="A12" s="46" t="s">
        <v>140</v>
      </c>
      <c r="B12" s="54">
        <v>1</v>
      </c>
      <c r="C12" s="51">
        <f>ROUND(C9*(1+B12),2)</f>
        <v>20.350000000000001</v>
      </c>
      <c r="D12" s="42">
        <v>1</v>
      </c>
      <c r="E12" s="41">
        <f>ROUND(E9*(1+D12),2)</f>
        <v>21.2</v>
      </c>
      <c r="F12" s="54">
        <v>1</v>
      </c>
      <c r="G12" s="51">
        <f>ROUND(G9*(1+F12),2)</f>
        <v>23.24</v>
      </c>
      <c r="H12" s="42">
        <v>1</v>
      </c>
      <c r="I12" s="41">
        <f>ROUND(I9*(1+H12),2)</f>
        <v>21.04</v>
      </c>
      <c r="J12" s="54">
        <v>1</v>
      </c>
      <c r="K12" s="51">
        <f>ROUND(K9*(1+J12),2)</f>
        <v>20.12</v>
      </c>
      <c r="L12" s="42">
        <v>1</v>
      </c>
      <c r="M12" s="41">
        <f>ROUND(M9*(1+L12),2)</f>
        <v>24.2</v>
      </c>
      <c r="N12" s="54">
        <v>1</v>
      </c>
      <c r="O12" s="51">
        <f>ROUND(O9*(1+N12),2)</f>
        <v>37.409999999999997</v>
      </c>
      <c r="P12" s="42">
        <v>1</v>
      </c>
      <c r="Q12" s="41">
        <f>ROUND(Q9*(1+P12),2)</f>
        <v>32.97</v>
      </c>
      <c r="R12" s="54">
        <v>1</v>
      </c>
      <c r="S12" s="51">
        <f>ROUND(S9*(1+R12),2)</f>
        <v>27.55</v>
      </c>
    </row>
    <row r="13" spans="1:19" x14ac:dyDescent="0.2">
      <c r="A13" s="46" t="s">
        <v>141</v>
      </c>
      <c r="B13" s="47">
        <v>12</v>
      </c>
      <c r="C13" s="51">
        <f>C10*B13</f>
        <v>183.12</v>
      </c>
      <c r="D13" s="39">
        <v>24</v>
      </c>
      <c r="E13" s="41">
        <f>E10*D13</f>
        <v>381.6</v>
      </c>
      <c r="F13" s="47">
        <v>12</v>
      </c>
      <c r="G13" s="51">
        <f>G10*F13</f>
        <v>209.16</v>
      </c>
      <c r="H13" s="77">
        <v>18</v>
      </c>
      <c r="I13" s="41">
        <f>I10*H13</f>
        <v>284.03999999999996</v>
      </c>
      <c r="J13" s="47">
        <v>24</v>
      </c>
      <c r="K13" s="51">
        <f>K10*J13</f>
        <v>362.15999999999997</v>
      </c>
      <c r="L13" s="77">
        <v>12</v>
      </c>
      <c r="M13" s="41">
        <f>M10*L13</f>
        <v>217.79999999999998</v>
      </c>
      <c r="N13" s="47">
        <v>12</v>
      </c>
      <c r="O13" s="51">
        <f>O10*N13</f>
        <v>336.71999999999997</v>
      </c>
      <c r="P13" s="77">
        <v>12</v>
      </c>
      <c r="Q13" s="41">
        <f>Q10*P13</f>
        <v>296.76</v>
      </c>
      <c r="R13" s="47">
        <v>12</v>
      </c>
      <c r="S13" s="51">
        <f>S10*R13</f>
        <v>247.92000000000002</v>
      </c>
    </row>
    <row r="14" spans="1:19" x14ac:dyDescent="0.2">
      <c r="A14" s="46" t="s">
        <v>142</v>
      </c>
      <c r="B14" s="47">
        <v>8</v>
      </c>
      <c r="C14" s="51">
        <f t="shared" ref="C14:E15" si="0">C11*B14</f>
        <v>122.08</v>
      </c>
      <c r="D14" s="39">
        <v>8</v>
      </c>
      <c r="E14" s="41">
        <f t="shared" si="0"/>
        <v>127.2</v>
      </c>
      <c r="F14" s="47">
        <v>8</v>
      </c>
      <c r="G14" s="51">
        <f t="shared" ref="G14:G15" si="1">G11*F14</f>
        <v>139.44</v>
      </c>
      <c r="H14" s="77">
        <v>8</v>
      </c>
      <c r="I14" s="41">
        <f t="shared" ref="I14:K14" si="2">I11*H14</f>
        <v>126.24</v>
      </c>
      <c r="J14" s="47">
        <v>8</v>
      </c>
      <c r="K14" s="51">
        <f t="shared" si="2"/>
        <v>120.72</v>
      </c>
      <c r="L14" s="77">
        <v>8</v>
      </c>
      <c r="M14" s="41">
        <f t="shared" ref="M14:Q14" si="3">M11*L14</f>
        <v>145.19999999999999</v>
      </c>
      <c r="N14" s="47">
        <v>8</v>
      </c>
      <c r="O14" s="51">
        <f t="shared" ref="O14:O15" si="4">O11*N14</f>
        <v>224.48</v>
      </c>
      <c r="P14" s="77">
        <v>8</v>
      </c>
      <c r="Q14" s="41">
        <f t="shared" si="3"/>
        <v>197.84</v>
      </c>
      <c r="R14" s="47">
        <v>8</v>
      </c>
      <c r="S14" s="51">
        <f t="shared" ref="S14" si="5">S11*R14</f>
        <v>165.28</v>
      </c>
    </row>
    <row r="15" spans="1:19" x14ac:dyDescent="0.2">
      <c r="A15" s="46" t="s">
        <v>143</v>
      </c>
      <c r="B15" s="47">
        <v>4</v>
      </c>
      <c r="C15" s="51">
        <f t="shared" si="0"/>
        <v>81.400000000000006</v>
      </c>
      <c r="D15" s="39">
        <v>4</v>
      </c>
      <c r="E15" s="41">
        <f t="shared" si="0"/>
        <v>84.8</v>
      </c>
      <c r="F15" s="47">
        <v>4</v>
      </c>
      <c r="G15" s="51">
        <f t="shared" si="1"/>
        <v>92.96</v>
      </c>
      <c r="H15" s="77">
        <v>4</v>
      </c>
      <c r="I15" s="41">
        <f t="shared" ref="I15:K15" si="6">I12*H15</f>
        <v>84.16</v>
      </c>
      <c r="J15" s="47">
        <v>4</v>
      </c>
      <c r="K15" s="51">
        <f t="shared" si="6"/>
        <v>80.48</v>
      </c>
      <c r="L15" s="77">
        <v>4</v>
      </c>
      <c r="M15" s="41">
        <f t="shared" ref="M15:Q15" si="7">M12*L15</f>
        <v>96.8</v>
      </c>
      <c r="N15" s="47">
        <v>4</v>
      </c>
      <c r="O15" s="51">
        <f t="shared" si="4"/>
        <v>149.63999999999999</v>
      </c>
      <c r="P15" s="77">
        <v>4</v>
      </c>
      <c r="Q15" s="41">
        <f t="shared" si="7"/>
        <v>131.88</v>
      </c>
      <c r="R15" s="47">
        <v>4</v>
      </c>
      <c r="S15" s="51">
        <f t="shared" ref="S15" si="8">S12*R15</f>
        <v>110.2</v>
      </c>
    </row>
    <row r="16" spans="1:19" x14ac:dyDescent="0.2">
      <c r="A16" s="46" t="s">
        <v>145</v>
      </c>
      <c r="B16" s="52"/>
      <c r="C16" s="53">
        <f>SUM(C13:C15)</f>
        <v>386.6</v>
      </c>
      <c r="D16" s="43"/>
      <c r="E16" s="44">
        <f>SUM(E13:E15)</f>
        <v>593.6</v>
      </c>
      <c r="F16" s="52"/>
      <c r="G16" s="53">
        <f>SUM(G13:G15)</f>
        <v>441.56</v>
      </c>
      <c r="H16" s="43"/>
      <c r="I16" s="44">
        <f>SUM(I13:I15)</f>
        <v>494.43999999999994</v>
      </c>
      <c r="J16" s="52"/>
      <c r="K16" s="53">
        <f>SUM(K13:K15)</f>
        <v>563.36</v>
      </c>
      <c r="L16" s="43"/>
      <c r="M16" s="44">
        <f>SUM(M13:M15)</f>
        <v>459.8</v>
      </c>
      <c r="N16" s="52"/>
      <c r="O16" s="53">
        <f>SUM(O13:O15)</f>
        <v>710.83999999999992</v>
      </c>
      <c r="P16" s="43"/>
      <c r="Q16" s="44">
        <f>SUM(Q13:Q15)</f>
        <v>626.48</v>
      </c>
      <c r="R16" s="52"/>
      <c r="S16" s="53">
        <f>SUM(S13:S15)</f>
        <v>523.40000000000009</v>
      </c>
    </row>
    <row r="17" spans="1:19" x14ac:dyDescent="0.2">
      <c r="A17" s="55" t="s">
        <v>146</v>
      </c>
      <c r="B17" s="56">
        <f>SUM(B16:S16)</f>
        <v>4800.08</v>
      </c>
    </row>
    <row r="19" spans="1:19" x14ac:dyDescent="0.2">
      <c r="A19" s="1" t="s">
        <v>144</v>
      </c>
    </row>
    <row r="20" spans="1:19" ht="24.95" customHeight="1" x14ac:dyDescent="0.2">
      <c r="A20" s="45" t="s">
        <v>132</v>
      </c>
      <c r="B20" s="96" t="str">
        <f>recep1!A13</f>
        <v>Recepcionista I</v>
      </c>
      <c r="C20" s="97"/>
      <c r="D20" s="97" t="str">
        <f>recep2!A13</f>
        <v>Recepcionista II</v>
      </c>
      <c r="E20" s="97"/>
      <c r="F20" s="96" t="str">
        <f>recep3!A13</f>
        <v>Recepcionista III</v>
      </c>
      <c r="G20" s="97"/>
      <c r="H20" s="97" t="str">
        <f>mensag!A13</f>
        <v xml:space="preserve">Mensageiro (a) </v>
      </c>
      <c r="I20" s="97"/>
      <c r="J20" s="96" t="str">
        <f>copeiro!A13</f>
        <v>Copeiro(a)</v>
      </c>
      <c r="K20" s="97"/>
      <c r="L20" s="97" t="str">
        <f>garcom!A13</f>
        <v>Garçom/garçonete</v>
      </c>
      <c r="M20" s="97"/>
      <c r="N20" s="96" t="str">
        <f>maitre!A13</f>
        <v>Maître</v>
      </c>
      <c r="O20" s="97"/>
      <c r="P20" s="97" t="str">
        <f>auxtec!A13</f>
        <v>Auxiliar Técnico Operacional</v>
      </c>
      <c r="Q20" s="97"/>
      <c r="R20" s="96" t="str">
        <f>super!A13</f>
        <v>Supervisor(a)</v>
      </c>
      <c r="S20" s="97"/>
    </row>
    <row r="21" spans="1:19" x14ac:dyDescent="0.2">
      <c r="A21" s="46" t="s">
        <v>133</v>
      </c>
      <c r="B21" s="48"/>
      <c r="C21" s="49">
        <f>recep1!D26</f>
        <v>1343.07</v>
      </c>
      <c r="E21" s="17">
        <f>recep2!D26</f>
        <v>1399.3</v>
      </c>
      <c r="F21" s="48"/>
      <c r="G21" s="49">
        <f>recep3!D26</f>
        <v>1533.7</v>
      </c>
      <c r="I21" s="17">
        <f>mensag!D26</f>
        <v>1388.57</v>
      </c>
      <c r="J21" s="48"/>
      <c r="K21" s="49">
        <f>copeiro!D26</f>
        <v>1327.91</v>
      </c>
      <c r="M21" s="17">
        <f>garcom!D26</f>
        <v>1596.98</v>
      </c>
      <c r="N21" s="48"/>
      <c r="O21" s="49">
        <f>maitre!D26</f>
        <v>2468.85</v>
      </c>
      <c r="Q21" s="17">
        <f>auxtec!D26</f>
        <v>2176.11</v>
      </c>
      <c r="R21" s="48"/>
      <c r="S21" s="49">
        <f>super!D26</f>
        <v>1818.34</v>
      </c>
    </row>
    <row r="22" spans="1:19" x14ac:dyDescent="0.2">
      <c r="A22" s="46" t="s">
        <v>134</v>
      </c>
      <c r="B22" s="50">
        <f>recep1!C57</f>
        <v>0.36800000000000005</v>
      </c>
      <c r="C22" s="51">
        <f>ROUND(C21*B22,2)</f>
        <v>494.25</v>
      </c>
      <c r="D22" s="40">
        <f>recep2!C57</f>
        <v>0.36800000000000005</v>
      </c>
      <c r="E22" s="41">
        <f>ROUND(E21*D22,2)</f>
        <v>514.94000000000005</v>
      </c>
      <c r="F22" s="50">
        <f>recep3!C57</f>
        <v>0.36800000000000005</v>
      </c>
      <c r="G22" s="51">
        <f>ROUND(G21*F22,2)</f>
        <v>564.4</v>
      </c>
      <c r="H22" s="40">
        <f>mensag!C57</f>
        <v>0.36800000000000005</v>
      </c>
      <c r="I22" s="41">
        <f>ROUND(I21*H22,2)</f>
        <v>510.99</v>
      </c>
      <c r="J22" s="50">
        <f>copeiro!C57</f>
        <v>0.36800000000000005</v>
      </c>
      <c r="K22" s="51">
        <f>ROUND(K21*J22,2)</f>
        <v>488.67</v>
      </c>
      <c r="L22" s="40">
        <f>garcom!C57</f>
        <v>0.36800000000000005</v>
      </c>
      <c r="M22" s="41">
        <f>ROUND(M21*L22,2)</f>
        <v>587.69000000000005</v>
      </c>
      <c r="N22" s="50">
        <f>maitre!C57</f>
        <v>0.36800000000000005</v>
      </c>
      <c r="O22" s="51">
        <f>ROUND(O21*N22,2)</f>
        <v>908.54</v>
      </c>
      <c r="P22" s="40">
        <f>auxtec!C57</f>
        <v>0.36800000000000005</v>
      </c>
      <c r="Q22" s="41">
        <f>ROUND(Q21*P22,2)</f>
        <v>800.81</v>
      </c>
      <c r="R22" s="50">
        <f>super!C57</f>
        <v>0.36800000000000005</v>
      </c>
      <c r="S22" s="51">
        <f>ROUND(S21*R22,2)</f>
        <v>669.15</v>
      </c>
    </row>
    <row r="23" spans="1:19" x14ac:dyDescent="0.2">
      <c r="A23" s="46" t="s">
        <v>135</v>
      </c>
      <c r="B23" s="50">
        <f>recep1!C144</f>
        <v>0.21839080459770144</v>
      </c>
      <c r="C23" s="51">
        <f>ROUND((C21+C22)*B23,2)</f>
        <v>401.25</v>
      </c>
      <c r="D23" s="40">
        <f>recep2!C144</f>
        <v>0.21839080459770144</v>
      </c>
      <c r="E23" s="41">
        <f>ROUND((E21+E22)*D23,2)</f>
        <v>418.05</v>
      </c>
      <c r="F23" s="50">
        <f>recep3!C144</f>
        <v>0.21839080459770144</v>
      </c>
      <c r="G23" s="51">
        <f>ROUND((G21+G22)*F23,2)</f>
        <v>458.21</v>
      </c>
      <c r="H23" s="40">
        <f>mensag!C144</f>
        <v>0.21839080459770144</v>
      </c>
      <c r="I23" s="41">
        <f>ROUND((I21+I22)*H23,2)</f>
        <v>414.85</v>
      </c>
      <c r="J23" s="50">
        <f>copeiro!C144</f>
        <v>0.21839080459770144</v>
      </c>
      <c r="K23" s="51">
        <f>ROUND((K21+K22)*J23,2)</f>
        <v>396.72</v>
      </c>
      <c r="L23" s="40">
        <f>garcom!C144</f>
        <v>0.21839080459770144</v>
      </c>
      <c r="M23" s="41">
        <f>ROUND((M21+M22)*L23,2)</f>
        <v>477.11</v>
      </c>
      <c r="N23" s="50">
        <f>maitre!C144</f>
        <v>0.21839080459770144</v>
      </c>
      <c r="O23" s="51">
        <f>ROUND((O21+O22)*N23,2)</f>
        <v>737.59</v>
      </c>
      <c r="P23" s="40">
        <f>auxtec!C144</f>
        <v>0.21839080459770144</v>
      </c>
      <c r="Q23" s="41">
        <f>ROUND((Q21+Q22)*P23,2)</f>
        <v>650.13</v>
      </c>
      <c r="R23" s="50">
        <f>super!C144</f>
        <v>0.21839080459770144</v>
      </c>
      <c r="S23" s="51">
        <f>ROUND((S21+S22)*R23,2)</f>
        <v>543.24</v>
      </c>
    </row>
    <row r="24" spans="1:19" x14ac:dyDescent="0.2">
      <c r="A24" s="46" t="s">
        <v>136</v>
      </c>
      <c r="B24" s="52"/>
      <c r="C24" s="53">
        <f>SUM(C21:C23)</f>
        <v>2238.5699999999997</v>
      </c>
      <c r="D24" s="43"/>
      <c r="E24" s="44">
        <f>SUM(E21:E23)</f>
        <v>2332.29</v>
      </c>
      <c r="F24" s="52"/>
      <c r="G24" s="53">
        <f>SUM(G21:G23)</f>
        <v>2556.31</v>
      </c>
      <c r="H24" s="43"/>
      <c r="I24" s="44">
        <f>SUM(I21:I23)</f>
        <v>2314.41</v>
      </c>
      <c r="J24" s="52"/>
      <c r="K24" s="53">
        <f>SUM(K21:K23)</f>
        <v>2213.3000000000002</v>
      </c>
      <c r="L24" s="43"/>
      <c r="M24" s="44">
        <f>SUM(M21:M23)</f>
        <v>2661.78</v>
      </c>
      <c r="N24" s="52"/>
      <c r="O24" s="53">
        <f>SUM(O21:O23)</f>
        <v>4114.9799999999996</v>
      </c>
      <c r="P24" s="43"/>
      <c r="Q24" s="44">
        <f>SUM(Q21:Q23)</f>
        <v>3627.05</v>
      </c>
      <c r="R24" s="52"/>
      <c r="S24" s="53">
        <f>SUM(S21:S23)</f>
        <v>3030.7299999999996</v>
      </c>
    </row>
    <row r="25" spans="1:19" x14ac:dyDescent="0.2">
      <c r="A25" s="46" t="s">
        <v>137</v>
      </c>
      <c r="B25" s="52"/>
      <c r="C25" s="53">
        <f>C24/220</f>
        <v>10.175318181818181</v>
      </c>
      <c r="D25" s="43"/>
      <c r="E25" s="44">
        <f>E24/220</f>
        <v>10.601318181818181</v>
      </c>
      <c r="F25" s="52"/>
      <c r="G25" s="53">
        <f>G24/220</f>
        <v>11.619590909090908</v>
      </c>
      <c r="H25" s="43"/>
      <c r="I25" s="44">
        <f>I24/220</f>
        <v>10.520045454545453</v>
      </c>
      <c r="J25" s="52"/>
      <c r="K25" s="53">
        <f>K24/220</f>
        <v>10.060454545454546</v>
      </c>
      <c r="L25" s="43"/>
      <c r="M25" s="44">
        <f>M24/220</f>
        <v>12.099</v>
      </c>
      <c r="N25" s="52"/>
      <c r="O25" s="53">
        <f>O24/220</f>
        <v>18.704454545454542</v>
      </c>
      <c r="P25" s="43"/>
      <c r="Q25" s="44">
        <f>Q24/220</f>
        <v>16.486590909090911</v>
      </c>
      <c r="R25" s="52"/>
      <c r="S25" s="53">
        <f>S24/220</f>
        <v>13.776045454545452</v>
      </c>
    </row>
    <row r="26" spans="1:19" x14ac:dyDescent="0.2">
      <c r="A26" s="46" t="s">
        <v>138</v>
      </c>
      <c r="B26" s="54">
        <v>0.5</v>
      </c>
      <c r="C26" s="51">
        <f>ROUND(C25*(1+B26),2)</f>
        <v>15.26</v>
      </c>
      <c r="D26" s="42">
        <v>0.5</v>
      </c>
      <c r="E26" s="41">
        <f>ROUND(E25*(1+D26),2)</f>
        <v>15.9</v>
      </c>
      <c r="F26" s="54">
        <v>0.5</v>
      </c>
      <c r="G26" s="51">
        <f>ROUND(G25*(1+F26),2)</f>
        <v>17.43</v>
      </c>
      <c r="H26" s="42">
        <v>0.5</v>
      </c>
      <c r="I26" s="41">
        <f>ROUND(I25*(1+H26),2)</f>
        <v>15.78</v>
      </c>
      <c r="J26" s="54">
        <v>0.5</v>
      </c>
      <c r="K26" s="51">
        <f>ROUND(K25*(1+J26),2)</f>
        <v>15.09</v>
      </c>
      <c r="L26" s="42">
        <v>0.5</v>
      </c>
      <c r="M26" s="41">
        <f>ROUND(M25*(1+L26),2)</f>
        <v>18.149999999999999</v>
      </c>
      <c r="N26" s="54">
        <v>0.5</v>
      </c>
      <c r="O26" s="51">
        <f>ROUND(O25*(1+N26),2)</f>
        <v>28.06</v>
      </c>
      <c r="P26" s="42">
        <v>0.5</v>
      </c>
      <c r="Q26" s="41">
        <f>ROUND(Q25*(1+P26),2)</f>
        <v>24.73</v>
      </c>
      <c r="R26" s="54">
        <v>0.5</v>
      </c>
      <c r="S26" s="51">
        <f>ROUND(S25*(1+R26),2)</f>
        <v>20.66</v>
      </c>
    </row>
    <row r="27" spans="1:19" x14ac:dyDescent="0.2">
      <c r="A27" s="46" t="s">
        <v>139</v>
      </c>
      <c r="B27" s="54">
        <v>0.5</v>
      </c>
      <c r="C27" s="51">
        <f>ROUND(C25*(1+B27),2)</f>
        <v>15.26</v>
      </c>
      <c r="D27" s="42">
        <v>0.5</v>
      </c>
      <c r="E27" s="41">
        <f>ROUND(E25*(1+D27),2)</f>
        <v>15.9</v>
      </c>
      <c r="F27" s="54">
        <v>0.5</v>
      </c>
      <c r="G27" s="51">
        <f>ROUND(G25*(1+F27),2)</f>
        <v>17.43</v>
      </c>
      <c r="H27" s="42">
        <v>0.5</v>
      </c>
      <c r="I27" s="41">
        <f>ROUND(I25*(1+H27),2)</f>
        <v>15.78</v>
      </c>
      <c r="J27" s="54">
        <v>0.5</v>
      </c>
      <c r="K27" s="51">
        <f>ROUND(K25*(1+J27),2)</f>
        <v>15.09</v>
      </c>
      <c r="L27" s="42">
        <v>0.5</v>
      </c>
      <c r="M27" s="41">
        <f>ROUND(M25*(1+L27),2)</f>
        <v>18.149999999999999</v>
      </c>
      <c r="N27" s="54">
        <v>0.5</v>
      </c>
      <c r="O27" s="51">
        <f>ROUND(O25*(1+N27),2)</f>
        <v>28.06</v>
      </c>
      <c r="P27" s="42">
        <v>0.5</v>
      </c>
      <c r="Q27" s="41">
        <f>ROUND(Q25*(1+P27),2)</f>
        <v>24.73</v>
      </c>
      <c r="R27" s="54">
        <v>0.5</v>
      </c>
      <c r="S27" s="51">
        <f>ROUND(S25*(1+R27),2)</f>
        <v>20.66</v>
      </c>
    </row>
    <row r="28" spans="1:19" x14ac:dyDescent="0.2">
      <c r="A28" s="46" t="s">
        <v>140</v>
      </c>
      <c r="B28" s="54">
        <v>1</v>
      </c>
      <c r="C28" s="51">
        <f>ROUND(C25*(1+B28),2)</f>
        <v>20.350000000000001</v>
      </c>
      <c r="D28" s="42">
        <v>1</v>
      </c>
      <c r="E28" s="41">
        <f>ROUND(E25*(1+D28),2)</f>
        <v>21.2</v>
      </c>
      <c r="F28" s="54">
        <v>1</v>
      </c>
      <c r="G28" s="51">
        <f>ROUND(G25*(1+F28),2)</f>
        <v>23.24</v>
      </c>
      <c r="H28" s="42">
        <v>1</v>
      </c>
      <c r="I28" s="41">
        <f>ROUND(I25*(1+H28),2)</f>
        <v>21.04</v>
      </c>
      <c r="J28" s="54">
        <v>1</v>
      </c>
      <c r="K28" s="51">
        <f>ROUND(K25*(1+J28),2)</f>
        <v>20.12</v>
      </c>
      <c r="L28" s="42">
        <v>1</v>
      </c>
      <c r="M28" s="41">
        <f>ROUND(M25*(1+L28),2)</f>
        <v>24.2</v>
      </c>
      <c r="N28" s="54">
        <v>1</v>
      </c>
      <c r="O28" s="51">
        <f>ROUND(O25*(1+N28),2)</f>
        <v>37.409999999999997</v>
      </c>
      <c r="P28" s="42">
        <v>1</v>
      </c>
      <c r="Q28" s="41">
        <f>ROUND(Q25*(1+P28),2)</f>
        <v>32.97</v>
      </c>
      <c r="R28" s="54">
        <v>1</v>
      </c>
      <c r="S28" s="51">
        <f>ROUND(S25*(1+R28),2)</f>
        <v>27.55</v>
      </c>
    </row>
    <row r="29" spans="1:19" x14ac:dyDescent="0.2">
      <c r="A29" s="46" t="s">
        <v>141</v>
      </c>
      <c r="B29" s="47">
        <v>264</v>
      </c>
      <c r="C29" s="51">
        <f>C26*B29</f>
        <v>4028.64</v>
      </c>
      <c r="D29" s="39">
        <v>528</v>
      </c>
      <c r="E29" s="41">
        <f>E26*D29</f>
        <v>8395.2000000000007</v>
      </c>
      <c r="F29" s="47">
        <v>264</v>
      </c>
      <c r="G29" s="51">
        <f>G26*F29</f>
        <v>4601.5199999999995</v>
      </c>
      <c r="H29" s="77">
        <v>396</v>
      </c>
      <c r="I29" s="41">
        <f>I26*H29</f>
        <v>6248.88</v>
      </c>
      <c r="J29" s="47">
        <v>528</v>
      </c>
      <c r="K29" s="51">
        <f>K26*J29</f>
        <v>7967.5199999999995</v>
      </c>
      <c r="L29" s="77">
        <v>264</v>
      </c>
      <c r="M29" s="41">
        <f>M26*L29</f>
        <v>4791.5999999999995</v>
      </c>
      <c r="N29" s="47">
        <v>264</v>
      </c>
      <c r="O29" s="51">
        <f>O26*N29</f>
        <v>7407.8399999999992</v>
      </c>
      <c r="P29" s="77">
        <v>264</v>
      </c>
      <c r="Q29" s="41">
        <f>Q26*P29</f>
        <v>6528.72</v>
      </c>
      <c r="R29" s="47">
        <v>264</v>
      </c>
      <c r="S29" s="51">
        <f>S26*R29</f>
        <v>5454.24</v>
      </c>
    </row>
    <row r="30" spans="1:19" x14ac:dyDescent="0.2">
      <c r="A30" s="46" t="s">
        <v>142</v>
      </c>
      <c r="B30" s="47">
        <v>192</v>
      </c>
      <c r="C30" s="51">
        <f t="shared" ref="C30:E31" si="9">C27*B30</f>
        <v>2929.92</v>
      </c>
      <c r="D30" s="39">
        <v>384</v>
      </c>
      <c r="E30" s="41">
        <f t="shared" si="9"/>
        <v>6105.6</v>
      </c>
      <c r="F30" s="47">
        <v>192</v>
      </c>
      <c r="G30" s="51">
        <f t="shared" ref="G30:G31" si="10">G27*F30</f>
        <v>3346.56</v>
      </c>
      <c r="H30" s="77">
        <v>288</v>
      </c>
      <c r="I30" s="41">
        <f t="shared" ref="I30:K30" si="11">I27*H30</f>
        <v>4544.6399999999994</v>
      </c>
      <c r="J30" s="47">
        <v>384</v>
      </c>
      <c r="K30" s="51">
        <f t="shared" si="11"/>
        <v>5794.5599999999995</v>
      </c>
      <c r="L30" s="77">
        <v>192</v>
      </c>
      <c r="M30" s="41">
        <f t="shared" ref="M30:Q30" si="12">M27*L30</f>
        <v>3484.7999999999997</v>
      </c>
      <c r="N30" s="47">
        <v>192</v>
      </c>
      <c r="O30" s="51">
        <f t="shared" ref="O30:O31" si="13">O27*N30</f>
        <v>5387.5199999999995</v>
      </c>
      <c r="P30" s="77">
        <v>192</v>
      </c>
      <c r="Q30" s="41">
        <f t="shared" si="12"/>
        <v>4748.16</v>
      </c>
      <c r="R30" s="47">
        <v>192</v>
      </c>
      <c r="S30" s="51">
        <f t="shared" ref="S30" si="14">S27*R30</f>
        <v>3966.7200000000003</v>
      </c>
    </row>
    <row r="31" spans="1:19" x14ac:dyDescent="0.2">
      <c r="A31" s="46" t="s">
        <v>143</v>
      </c>
      <c r="B31" s="47">
        <v>192</v>
      </c>
      <c r="C31" s="51">
        <f t="shared" si="9"/>
        <v>3907.2000000000003</v>
      </c>
      <c r="D31" s="39">
        <v>384</v>
      </c>
      <c r="E31" s="41">
        <f t="shared" si="9"/>
        <v>8140.7999999999993</v>
      </c>
      <c r="F31" s="47">
        <v>192</v>
      </c>
      <c r="G31" s="51">
        <f t="shared" si="10"/>
        <v>4462.08</v>
      </c>
      <c r="H31" s="77">
        <v>288</v>
      </c>
      <c r="I31" s="41">
        <f t="shared" ref="I31:K31" si="15">I28*H31</f>
        <v>6059.5199999999995</v>
      </c>
      <c r="J31" s="47">
        <v>384</v>
      </c>
      <c r="K31" s="51">
        <f t="shared" si="15"/>
        <v>7726.08</v>
      </c>
      <c r="L31" s="77">
        <v>192</v>
      </c>
      <c r="M31" s="41">
        <f t="shared" ref="M31:Q31" si="16">M28*L31</f>
        <v>4646.3999999999996</v>
      </c>
      <c r="N31" s="47">
        <v>192</v>
      </c>
      <c r="O31" s="51">
        <f t="shared" si="13"/>
        <v>7182.7199999999993</v>
      </c>
      <c r="P31" s="77">
        <v>192</v>
      </c>
      <c r="Q31" s="41">
        <f t="shared" si="16"/>
        <v>6330.24</v>
      </c>
      <c r="R31" s="47">
        <v>192</v>
      </c>
      <c r="S31" s="51">
        <f t="shared" ref="S31" si="17">S28*R31</f>
        <v>5289.6</v>
      </c>
    </row>
    <row r="32" spans="1:19" x14ac:dyDescent="0.2">
      <c r="A32" s="46" t="s">
        <v>145</v>
      </c>
      <c r="B32" s="52"/>
      <c r="C32" s="53">
        <f>SUM(C29:C31)</f>
        <v>10865.76</v>
      </c>
      <c r="D32" s="43"/>
      <c r="E32" s="44">
        <f>SUM(E29:E31)</f>
        <v>22641.599999999999</v>
      </c>
      <c r="F32" s="52"/>
      <c r="G32" s="53">
        <f>SUM(G29:G31)</f>
        <v>12410.16</v>
      </c>
      <c r="H32" s="43"/>
      <c r="I32" s="44">
        <f>SUM(I29:I31)</f>
        <v>16853.04</v>
      </c>
      <c r="J32" s="52"/>
      <c r="K32" s="53">
        <f>SUM(K29:K31)</f>
        <v>21488.159999999996</v>
      </c>
      <c r="L32" s="43"/>
      <c r="M32" s="44">
        <f>SUM(M29:M31)</f>
        <v>12922.8</v>
      </c>
      <c r="N32" s="52"/>
      <c r="O32" s="53">
        <f>SUM(O29:O31)</f>
        <v>19978.079999999998</v>
      </c>
      <c r="P32" s="43"/>
      <c r="Q32" s="44">
        <f>SUM(Q29:Q31)</f>
        <v>17607.120000000003</v>
      </c>
      <c r="R32" s="52"/>
      <c r="S32" s="53">
        <f>SUM(S29:S31)</f>
        <v>14710.56</v>
      </c>
    </row>
    <row r="33" spans="1:2" x14ac:dyDescent="0.2">
      <c r="A33" s="55" t="s">
        <v>147</v>
      </c>
      <c r="B33" s="56">
        <f>SUM(B32:S32)</f>
        <v>149477.28</v>
      </c>
    </row>
    <row r="35" spans="1:2" x14ac:dyDescent="0.2">
      <c r="A35" s="37"/>
    </row>
    <row r="37" spans="1:2" x14ac:dyDescent="0.2">
      <c r="A37" s="37"/>
    </row>
    <row r="39" spans="1:2" x14ac:dyDescent="0.2">
      <c r="A39" s="37"/>
    </row>
  </sheetData>
  <mergeCells count="18">
    <mergeCell ref="N4:O4"/>
    <mergeCell ref="F20:G20"/>
    <mergeCell ref="N20:O20"/>
    <mergeCell ref="R4:S4"/>
    <mergeCell ref="P20:Q20"/>
    <mergeCell ref="R20:S20"/>
    <mergeCell ref="P4:Q4"/>
    <mergeCell ref="B20:C20"/>
    <mergeCell ref="D20:E20"/>
    <mergeCell ref="H20:I20"/>
    <mergeCell ref="J20:K20"/>
    <mergeCell ref="L20:M20"/>
    <mergeCell ref="B4:C4"/>
    <mergeCell ref="D4:E4"/>
    <mergeCell ref="H4:I4"/>
    <mergeCell ref="J4:K4"/>
    <mergeCell ref="L4:M4"/>
    <mergeCell ref="F4:G4"/>
  </mergeCells>
  <pageMargins left="0.511811024" right="0.511811024" top="0.78740157499999996" bottom="0.78740157499999996" header="0.31496062000000002" footer="0.31496062000000002"/>
  <pageSetup paperSize="9" scale="61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F47"/>
  <sheetViews>
    <sheetView tabSelected="1" workbookViewId="0">
      <selection activeCell="F21" sqref="F21"/>
    </sheetView>
  </sheetViews>
  <sheetFormatPr defaultRowHeight="12.75" x14ac:dyDescent="0.2"/>
  <cols>
    <col min="1" max="1" width="15.7109375" style="1" customWidth="1"/>
    <col min="2" max="2" width="30.7109375" style="1" customWidth="1"/>
    <col min="3" max="6" width="15.7109375" style="1" customWidth="1"/>
    <col min="7" max="16384" width="9.140625" style="1"/>
  </cols>
  <sheetData>
    <row r="8" spans="1:6" x14ac:dyDescent="0.2">
      <c r="A8" s="101" t="s">
        <v>148</v>
      </c>
      <c r="B8" s="101"/>
      <c r="C8" s="101"/>
      <c r="D8" s="101"/>
      <c r="E8" s="101"/>
      <c r="F8" s="101"/>
    </row>
    <row r="10" spans="1:6" x14ac:dyDescent="0.2">
      <c r="A10" s="100" t="s">
        <v>155</v>
      </c>
      <c r="B10" s="100"/>
      <c r="C10" s="100"/>
      <c r="D10" s="100"/>
      <c r="E10" s="100"/>
      <c r="F10" s="100"/>
    </row>
    <row r="11" spans="1:6" x14ac:dyDescent="0.2">
      <c r="A11" s="67" t="s">
        <v>149</v>
      </c>
      <c r="B11" s="67" t="s">
        <v>150</v>
      </c>
      <c r="C11" s="67" t="s">
        <v>151</v>
      </c>
      <c r="D11" s="67" t="s">
        <v>152</v>
      </c>
      <c r="E11" s="67" t="s">
        <v>153</v>
      </c>
      <c r="F11" s="67" t="s">
        <v>154</v>
      </c>
    </row>
    <row r="12" spans="1:6" x14ac:dyDescent="0.2">
      <c r="A12" s="65">
        <v>1</v>
      </c>
      <c r="B12" s="61" t="str">
        <f>recep1!A13</f>
        <v>Recepcionista I</v>
      </c>
      <c r="C12" s="64">
        <f>recep1!D157</f>
        <v>3622.65</v>
      </c>
      <c r="D12" s="59">
        <f>recep1!D13</f>
        <v>2</v>
      </c>
      <c r="E12" s="64">
        <f>C12*D12</f>
        <v>7245.3</v>
      </c>
      <c r="F12" s="64">
        <f>E12*12</f>
        <v>86943.6</v>
      </c>
    </row>
    <row r="13" spans="1:6" x14ac:dyDescent="0.2">
      <c r="A13" s="65">
        <v>2</v>
      </c>
      <c r="B13" s="61" t="str">
        <f>recep2!A13</f>
        <v>Recepcionista II</v>
      </c>
      <c r="C13" s="64">
        <f>recep2!D157</f>
        <v>3736.84</v>
      </c>
      <c r="D13" s="59">
        <f>recep2!D13</f>
        <v>4</v>
      </c>
      <c r="E13" s="64">
        <f t="shared" ref="E13:E19" si="0">C13*D13</f>
        <v>14947.36</v>
      </c>
      <c r="F13" s="64">
        <f t="shared" ref="F13:F19" si="1">E13*12</f>
        <v>179368.32000000001</v>
      </c>
    </row>
    <row r="14" spans="1:6" x14ac:dyDescent="0.2">
      <c r="A14" s="65">
        <v>3</v>
      </c>
      <c r="B14" s="61" t="str">
        <f>recep3!A13</f>
        <v>Recepcionista III</v>
      </c>
      <c r="C14" s="64">
        <f>recep3!D157</f>
        <v>4009.84</v>
      </c>
      <c r="D14" s="59">
        <f>recep3!D13</f>
        <v>2</v>
      </c>
      <c r="E14" s="64">
        <f t="shared" si="0"/>
        <v>8019.68</v>
      </c>
      <c r="F14" s="64">
        <f t="shared" si="1"/>
        <v>96236.160000000003</v>
      </c>
    </row>
    <row r="15" spans="1:6" x14ac:dyDescent="0.2">
      <c r="A15" s="65">
        <v>4</v>
      </c>
      <c r="B15" s="61" t="str">
        <f>mensag!A13</f>
        <v xml:space="preserve">Mensageiro (a) </v>
      </c>
      <c r="C15" s="64">
        <f>mensag!D157</f>
        <v>3668.21</v>
      </c>
      <c r="D15" s="59">
        <f>mensag!D13</f>
        <v>4</v>
      </c>
      <c r="E15" s="64">
        <f t="shared" si="0"/>
        <v>14672.84</v>
      </c>
      <c r="F15" s="64">
        <f t="shared" si="1"/>
        <v>176074.08000000002</v>
      </c>
    </row>
    <row r="16" spans="1:6" x14ac:dyDescent="0.2">
      <c r="A16" s="65">
        <v>5</v>
      </c>
      <c r="B16" s="61" t="str">
        <f>copeiro!A13</f>
        <v>Copeiro(a)</v>
      </c>
      <c r="C16" s="64">
        <f>copeiro!D157</f>
        <v>3555.8</v>
      </c>
      <c r="D16" s="59">
        <f>copeiro!D13</f>
        <v>3</v>
      </c>
      <c r="E16" s="64">
        <f t="shared" si="0"/>
        <v>10667.400000000001</v>
      </c>
      <c r="F16" s="64">
        <f t="shared" si="1"/>
        <v>128008.80000000002</v>
      </c>
    </row>
    <row r="17" spans="1:6" x14ac:dyDescent="0.2">
      <c r="A17" s="65">
        <v>6</v>
      </c>
      <c r="B17" s="61" t="str">
        <f>garcom!A13</f>
        <v>Garçom/garçonete</v>
      </c>
      <c r="C17" s="64">
        <f>garcom!D157</f>
        <v>4102.3</v>
      </c>
      <c r="D17" s="59">
        <f>garcom!D13</f>
        <v>3</v>
      </c>
      <c r="E17" s="64">
        <f t="shared" si="0"/>
        <v>12306.900000000001</v>
      </c>
      <c r="F17" s="64">
        <f t="shared" si="1"/>
        <v>147682.80000000002</v>
      </c>
    </row>
    <row r="18" spans="1:6" x14ac:dyDescent="0.2">
      <c r="A18" s="65">
        <v>7</v>
      </c>
      <c r="B18" s="61" t="str">
        <f>auxtec!A13</f>
        <v>Auxiliar Técnico Operacional</v>
      </c>
      <c r="C18" s="64">
        <f>auxtec!D157</f>
        <v>5267.85</v>
      </c>
      <c r="D18" s="59">
        <f>auxtec!D13</f>
        <v>1</v>
      </c>
      <c r="E18" s="64">
        <f t="shared" si="0"/>
        <v>5267.85</v>
      </c>
      <c r="F18" s="64">
        <f t="shared" si="1"/>
        <v>63214.200000000004</v>
      </c>
    </row>
    <row r="19" spans="1:6" x14ac:dyDescent="0.2">
      <c r="A19" s="65">
        <v>8</v>
      </c>
      <c r="B19" s="61" t="str">
        <f>super!A13</f>
        <v>Supervisor(a)</v>
      </c>
      <c r="C19" s="64">
        <f>super!D157</f>
        <v>4541.1099999999997</v>
      </c>
      <c r="D19" s="59">
        <f>super!D13</f>
        <v>1</v>
      </c>
      <c r="E19" s="64">
        <f t="shared" si="0"/>
        <v>4541.1099999999997</v>
      </c>
      <c r="F19" s="64">
        <f t="shared" si="1"/>
        <v>54493.319999999992</v>
      </c>
    </row>
    <row r="20" spans="1:6" x14ac:dyDescent="0.2">
      <c r="A20" s="65">
        <v>9</v>
      </c>
      <c r="B20" s="61" t="str">
        <f>maitre!A13</f>
        <v>Maître</v>
      </c>
      <c r="C20" s="64">
        <f>maitre!D157</f>
        <v>5981.22</v>
      </c>
      <c r="D20" s="59">
        <f>maitre!D13</f>
        <v>1</v>
      </c>
      <c r="E20" s="64">
        <f t="shared" ref="E20" si="2">C20*D20</f>
        <v>5981.22</v>
      </c>
      <c r="F20" s="64">
        <f t="shared" ref="F20" si="3">E20*12</f>
        <v>71774.64</v>
      </c>
    </row>
    <row r="21" spans="1:6" x14ac:dyDescent="0.2">
      <c r="A21" s="103" t="s">
        <v>16</v>
      </c>
      <c r="B21" s="103"/>
      <c r="C21" s="103"/>
      <c r="D21" s="69">
        <f>SUM(D12:D20)</f>
        <v>21</v>
      </c>
      <c r="E21" s="70">
        <f>SUM(E12:E20)</f>
        <v>83649.660000000018</v>
      </c>
      <c r="F21" s="70">
        <f>SUM(F12:F20)</f>
        <v>1003795.9200000002</v>
      </c>
    </row>
    <row r="23" spans="1:6" x14ac:dyDescent="0.2">
      <c r="A23" s="100" t="s">
        <v>157</v>
      </c>
      <c r="B23" s="100"/>
      <c r="C23" s="100"/>
      <c r="D23" s="100"/>
      <c r="E23" s="100"/>
      <c r="F23" s="100"/>
    </row>
    <row r="24" spans="1:6" x14ac:dyDescent="0.2">
      <c r="A24" s="67" t="s">
        <v>149</v>
      </c>
      <c r="B24" s="67" t="s">
        <v>150</v>
      </c>
      <c r="C24" s="67" t="s">
        <v>151</v>
      </c>
      <c r="D24" s="67" t="s">
        <v>152</v>
      </c>
      <c r="E24" s="67" t="s">
        <v>153</v>
      </c>
      <c r="F24" s="67" t="s">
        <v>156</v>
      </c>
    </row>
    <row r="25" spans="1:6" s="58" customFormat="1" ht="25.5" x14ac:dyDescent="0.25">
      <c r="A25" s="63">
        <v>10</v>
      </c>
      <c r="B25" s="60" t="str">
        <f>recep1ad!A13</f>
        <v>Recepcionista I - acréscimo em ano eleitoral</v>
      </c>
      <c r="C25" s="64">
        <f>recep1ad!D157</f>
        <v>3632.48</v>
      </c>
      <c r="D25" s="59">
        <f>recep1ad!D13</f>
        <v>2</v>
      </c>
      <c r="E25" s="64">
        <f>C25*D25</f>
        <v>7264.96</v>
      </c>
      <c r="F25" s="64">
        <f>E25*5</f>
        <v>36324.800000000003</v>
      </c>
    </row>
    <row r="26" spans="1:6" s="58" customFormat="1" ht="25.5" x14ac:dyDescent="0.25">
      <c r="A26" s="63">
        <v>11</v>
      </c>
      <c r="B26" s="60" t="str">
        <f>recep2ad!A13</f>
        <v>Recepcionista II - acréscimo em ano eleitoral</v>
      </c>
      <c r="C26" s="64">
        <f>recep2ad!D157</f>
        <v>3740.9</v>
      </c>
      <c r="D26" s="59">
        <f>recep2ad!D13</f>
        <v>2</v>
      </c>
      <c r="E26" s="64">
        <f t="shared" ref="E26:E31" si="4">C26*D26</f>
        <v>7481.8</v>
      </c>
      <c r="F26" s="64">
        <f t="shared" ref="F26:F31" si="5">E26*5</f>
        <v>37409</v>
      </c>
    </row>
    <row r="27" spans="1:6" s="58" customFormat="1" ht="25.5" x14ac:dyDescent="0.25">
      <c r="A27" s="63">
        <v>12</v>
      </c>
      <c r="B27" s="60" t="str">
        <f>recep3ad!A13</f>
        <v>Recepcionista III - acréscimo em ano eleitoral</v>
      </c>
      <c r="C27" s="64">
        <f>recep3ad!D157</f>
        <v>4000.03</v>
      </c>
      <c r="D27" s="59">
        <f>recep3ad!D13</f>
        <v>4</v>
      </c>
      <c r="E27" s="64">
        <f t="shared" ref="E27" si="6">C27*D27</f>
        <v>16000.12</v>
      </c>
      <c r="F27" s="64">
        <f t="shared" ref="F27" si="7">E27*5</f>
        <v>80000.600000000006</v>
      </c>
    </row>
    <row r="28" spans="1:6" s="58" customFormat="1" ht="25.5" x14ac:dyDescent="0.25">
      <c r="A28" s="63">
        <v>13</v>
      </c>
      <c r="B28" s="60" t="str">
        <f>mensagad!A13</f>
        <v>Mensageiro (a)  - acréscimo em ano eleitoral</v>
      </c>
      <c r="C28" s="64">
        <f>mensagad!D157</f>
        <v>3607.7</v>
      </c>
      <c r="D28" s="59">
        <f>mensagad!D13</f>
        <v>3</v>
      </c>
      <c r="E28" s="64">
        <f t="shared" si="4"/>
        <v>10823.099999999999</v>
      </c>
      <c r="F28" s="64">
        <f t="shared" si="5"/>
        <v>54115.499999999993</v>
      </c>
    </row>
    <row r="29" spans="1:6" s="58" customFormat="1" ht="25.5" x14ac:dyDescent="0.25">
      <c r="A29" s="63">
        <v>14</v>
      </c>
      <c r="B29" s="60" t="str">
        <f>copeiroad!A13</f>
        <v>Copeiro(a) - acréscimo em ano eleitoral</v>
      </c>
      <c r="C29" s="64">
        <f>copeiroad!D157</f>
        <v>3516.65</v>
      </c>
      <c r="D29" s="59">
        <f>copeiroad!D13</f>
        <v>2</v>
      </c>
      <c r="E29" s="64">
        <f t="shared" si="4"/>
        <v>7033.3</v>
      </c>
      <c r="F29" s="64">
        <f t="shared" si="5"/>
        <v>35166.5</v>
      </c>
    </row>
    <row r="30" spans="1:6" s="58" customFormat="1" ht="25.5" x14ac:dyDescent="0.25">
      <c r="A30" s="63">
        <v>15</v>
      </c>
      <c r="B30" s="60" t="str">
        <f>garcomad!A13</f>
        <v>Garçom/garçonete - acréscimo em ano eleitoral</v>
      </c>
      <c r="C30" s="64">
        <f>garcomad!D157</f>
        <v>4035.44</v>
      </c>
      <c r="D30" s="59">
        <f>garcomad!D13</f>
        <v>2</v>
      </c>
      <c r="E30" s="64">
        <f t="shared" si="4"/>
        <v>8070.88</v>
      </c>
      <c r="F30" s="64">
        <f t="shared" si="5"/>
        <v>40354.400000000001</v>
      </c>
    </row>
    <row r="31" spans="1:6" s="58" customFormat="1" ht="25.5" x14ac:dyDescent="0.25">
      <c r="A31" s="63">
        <v>16</v>
      </c>
      <c r="B31" s="60" t="str">
        <f>auxtecad!A13</f>
        <v>Auxiliar Técnico Operacional - acréscimo em ano eleitoral</v>
      </c>
      <c r="C31" s="64">
        <f>auxtecad!D157</f>
        <v>5126.21</v>
      </c>
      <c r="D31" s="59">
        <f>auxtecad!D13</f>
        <v>1</v>
      </c>
      <c r="E31" s="64">
        <f t="shared" si="4"/>
        <v>5126.21</v>
      </c>
      <c r="F31" s="64">
        <f t="shared" si="5"/>
        <v>25631.05</v>
      </c>
    </row>
    <row r="32" spans="1:6" x14ac:dyDescent="0.2">
      <c r="A32" s="102" t="s">
        <v>16</v>
      </c>
      <c r="B32" s="102"/>
      <c r="C32" s="102"/>
      <c r="D32" s="71">
        <f>SUM(D25:D31)</f>
        <v>16</v>
      </c>
      <c r="E32" s="66">
        <f>SUM(E25:E31)</f>
        <v>61800.369999999995</v>
      </c>
      <c r="F32" s="66">
        <f>SUM(F25:F31)</f>
        <v>309001.85000000003</v>
      </c>
    </row>
    <row r="34" spans="1:6" x14ac:dyDescent="0.2">
      <c r="A34" s="100" t="s">
        <v>161</v>
      </c>
      <c r="B34" s="100"/>
      <c r="C34" s="100"/>
      <c r="D34" s="100"/>
      <c r="E34" s="100"/>
      <c r="F34" s="100"/>
    </row>
    <row r="35" spans="1:6" x14ac:dyDescent="0.2">
      <c r="A35" s="67" t="s">
        <v>149</v>
      </c>
      <c r="B35" s="99" t="s">
        <v>158</v>
      </c>
      <c r="C35" s="99"/>
      <c r="D35" s="99"/>
      <c r="E35" s="67" t="s">
        <v>153</v>
      </c>
      <c r="F35" s="67" t="s">
        <v>156</v>
      </c>
    </row>
    <row r="36" spans="1:6" x14ac:dyDescent="0.2">
      <c r="A36" s="62" t="s">
        <v>4</v>
      </c>
      <c r="B36" s="98" t="s">
        <v>155</v>
      </c>
      <c r="C36" s="98"/>
      <c r="D36" s="98"/>
      <c r="E36" s="41">
        <f>E21</f>
        <v>83649.660000000018</v>
      </c>
      <c r="F36" s="41">
        <f>F21</f>
        <v>1003795.9200000002</v>
      </c>
    </row>
    <row r="37" spans="1:6" x14ac:dyDescent="0.2">
      <c r="A37" s="62" t="s">
        <v>6</v>
      </c>
      <c r="B37" s="98" t="s">
        <v>129</v>
      </c>
      <c r="C37" s="98"/>
      <c r="D37" s="98"/>
      <c r="E37" s="98"/>
      <c r="F37" s="41">
        <f>hextra!B17</f>
        <v>4800.08</v>
      </c>
    </row>
    <row r="38" spans="1:6" x14ac:dyDescent="0.2">
      <c r="A38" s="102" t="s">
        <v>16</v>
      </c>
      <c r="B38" s="102"/>
      <c r="C38" s="102"/>
      <c r="D38" s="102"/>
      <c r="E38" s="102"/>
      <c r="F38" s="66">
        <f>SUM(F36:F37)</f>
        <v>1008596.0000000001</v>
      </c>
    </row>
    <row r="40" spans="1:6" x14ac:dyDescent="0.2">
      <c r="A40" s="100" t="s">
        <v>162</v>
      </c>
      <c r="B40" s="100"/>
      <c r="C40" s="100"/>
      <c r="D40" s="100"/>
      <c r="E40" s="100"/>
      <c r="F40" s="100"/>
    </row>
    <row r="41" spans="1:6" x14ac:dyDescent="0.2">
      <c r="A41" s="67" t="s">
        <v>149</v>
      </c>
      <c r="B41" s="99" t="s">
        <v>158</v>
      </c>
      <c r="C41" s="99"/>
      <c r="D41" s="99"/>
      <c r="E41" s="67" t="s">
        <v>153</v>
      </c>
      <c r="F41" s="67" t="s">
        <v>156</v>
      </c>
    </row>
    <row r="42" spans="1:6" x14ac:dyDescent="0.2">
      <c r="A42" s="62" t="s">
        <v>4</v>
      </c>
      <c r="B42" s="98" t="s">
        <v>155</v>
      </c>
      <c r="C42" s="98"/>
      <c r="D42" s="98"/>
      <c r="E42" s="41">
        <f>E21</f>
        <v>83649.660000000018</v>
      </c>
      <c r="F42" s="41">
        <f>F21</f>
        <v>1003795.9200000002</v>
      </c>
    </row>
    <row r="43" spans="1:6" x14ac:dyDescent="0.2">
      <c r="A43" s="62" t="s">
        <v>8</v>
      </c>
      <c r="B43" s="98" t="s">
        <v>159</v>
      </c>
      <c r="C43" s="98"/>
      <c r="D43" s="98"/>
      <c r="E43" s="41">
        <f>E32</f>
        <v>61800.369999999995</v>
      </c>
      <c r="F43" s="41">
        <f>F32</f>
        <v>309001.85000000003</v>
      </c>
    </row>
    <row r="44" spans="1:6" x14ac:dyDescent="0.2">
      <c r="A44" s="62" t="s">
        <v>10</v>
      </c>
      <c r="B44" s="98" t="s">
        <v>129</v>
      </c>
      <c r="C44" s="98"/>
      <c r="D44" s="98"/>
      <c r="E44" s="98"/>
      <c r="F44" s="41">
        <f>hextra!B33</f>
        <v>149477.28</v>
      </c>
    </row>
    <row r="45" spans="1:6" x14ac:dyDescent="0.2">
      <c r="A45" s="102" t="s">
        <v>16</v>
      </c>
      <c r="B45" s="102"/>
      <c r="C45" s="102"/>
      <c r="D45" s="102"/>
      <c r="E45" s="102"/>
      <c r="F45" s="66">
        <f>SUM(F42:F44)</f>
        <v>1462275.0500000003</v>
      </c>
    </row>
    <row r="47" spans="1:6" x14ac:dyDescent="0.2">
      <c r="A47" s="99" t="s">
        <v>160</v>
      </c>
      <c r="B47" s="99"/>
      <c r="C47" s="99"/>
      <c r="D47" s="99"/>
      <c r="E47" s="99"/>
      <c r="F47" s="68">
        <f>F38+F45</f>
        <v>2470871.0500000003</v>
      </c>
    </row>
  </sheetData>
  <mergeCells count="17">
    <mergeCell ref="B43:D43"/>
    <mergeCell ref="B44:E44"/>
    <mergeCell ref="A47:E47"/>
    <mergeCell ref="A40:F40"/>
    <mergeCell ref="A8:F8"/>
    <mergeCell ref="A38:E38"/>
    <mergeCell ref="A45:E45"/>
    <mergeCell ref="A21:C21"/>
    <mergeCell ref="A32:C32"/>
    <mergeCell ref="B35:D35"/>
    <mergeCell ref="B36:D36"/>
    <mergeCell ref="B37:E37"/>
    <mergeCell ref="B41:D41"/>
    <mergeCell ref="A34:F34"/>
    <mergeCell ref="A23:F23"/>
    <mergeCell ref="A10:F10"/>
    <mergeCell ref="B42:D42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Footer>&amp;L&amp;"times,Regular"Estimativa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111</v>
      </c>
      <c r="B13" s="79"/>
      <c r="C13" s="36" t="s">
        <v>106</v>
      </c>
      <c r="D13" s="36">
        <v>4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111</v>
      </c>
      <c r="D17" s="81"/>
    </row>
    <row r="18" spans="1:4" x14ac:dyDescent="0.2">
      <c r="A18" s="5">
        <v>2</v>
      </c>
      <c r="B18" s="5" t="s">
        <v>99</v>
      </c>
      <c r="C18" s="80" t="s">
        <v>107</v>
      </c>
      <c r="D18" s="81"/>
    </row>
    <row r="19" spans="1:4" x14ac:dyDescent="0.2">
      <c r="A19" s="5">
        <v>3</v>
      </c>
      <c r="B19" s="5" t="s">
        <v>76</v>
      </c>
      <c r="C19" s="104">
        <v>1399.3</v>
      </c>
      <c r="D19" s="105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1399.3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1399.3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116.56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155.46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272.02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334.26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41.78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50.13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25.06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16.71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10.02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3.34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133.69999999999999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614.99999999999989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131.64200000000002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545.23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272.02</v>
      </c>
    </row>
    <row r="75" spans="1:5" x14ac:dyDescent="0.2">
      <c r="A75" s="32" t="s">
        <v>24</v>
      </c>
      <c r="B75" s="83" t="s">
        <v>25</v>
      </c>
      <c r="C75" s="83"/>
      <c r="D75" s="14">
        <f>D57</f>
        <v>614.99999999999989</v>
      </c>
    </row>
    <row r="76" spans="1:5" x14ac:dyDescent="0.2">
      <c r="A76" s="32" t="s">
        <v>39</v>
      </c>
      <c r="B76" s="83" t="s">
        <v>40</v>
      </c>
      <c r="C76" s="83"/>
      <c r="D76" s="14">
        <f>D68</f>
        <v>545.23</v>
      </c>
    </row>
    <row r="77" spans="1:5" x14ac:dyDescent="0.2">
      <c r="A77" s="82" t="s">
        <v>16</v>
      </c>
      <c r="B77" s="82"/>
      <c r="C77" s="82"/>
      <c r="D77" s="19">
        <f>SUM(D74:D76)</f>
        <v>1432.25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TRUNC(((1/12)*5%),4)</f>
        <v>4.1000000000000003E-3</v>
      </c>
      <c r="D83" s="13">
        <f>TRUNC($D$33*C83,2)</f>
        <v>5.73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0.45</v>
      </c>
    </row>
    <row r="85" spans="1:5" x14ac:dyDescent="0.2">
      <c r="A85" s="32" t="s">
        <v>8</v>
      </c>
      <c r="B85" s="10" t="s">
        <v>49</v>
      </c>
      <c r="C85" s="9">
        <f>TRUNC(8%*5%*40%,4)</f>
        <v>1.6000000000000001E-3</v>
      </c>
      <c r="D85" s="13">
        <f>TRUNC($D$33*C85,2)</f>
        <v>2.23</v>
      </c>
    </row>
    <row r="86" spans="1:5" x14ac:dyDescent="0.2">
      <c r="A86" s="32" t="s">
        <v>10</v>
      </c>
      <c r="B86" s="10" t="s">
        <v>50</v>
      </c>
      <c r="C86" s="9">
        <f>TRUNC(((7/30)/12)*95%,4)</f>
        <v>1.84E-2</v>
      </c>
      <c r="D86" s="13">
        <f>TRUNC($D$33*C86,2)</f>
        <v>25.74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9.4700000000000006</v>
      </c>
    </row>
    <row r="88" spans="1:5" x14ac:dyDescent="0.2">
      <c r="A88" s="32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42.53</v>
      </c>
    </row>
    <row r="89" spans="1:5" x14ac:dyDescent="0.2">
      <c r="A89" s="89" t="s">
        <v>16</v>
      </c>
      <c r="B89" s="90"/>
      <c r="C89" s="93"/>
      <c r="D89" s="19">
        <f>SUM(D83:D88)</f>
        <v>86.15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</f>
        <v>9.1999999999999998E-3</v>
      </c>
      <c r="D98" s="13">
        <f>TRUNC(($D$33+$D$77+$D$89)*C98,2)</f>
        <v>26.84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16.04</v>
      </c>
    </row>
    <row r="100" spans="1:6" x14ac:dyDescent="0.2">
      <c r="A100" s="32" t="s">
        <v>8</v>
      </c>
      <c r="B100" s="34" t="s">
        <v>83</v>
      </c>
      <c r="C100" s="9">
        <f>TRUNC(((5/30)/12)*2%,4)</f>
        <v>2.0000000000000001E-4</v>
      </c>
      <c r="D100" s="13">
        <f t="shared" si="2"/>
        <v>0.57999999999999996</v>
      </c>
    </row>
    <row r="101" spans="1:6" x14ac:dyDescent="0.2">
      <c r="A101" s="32" t="s">
        <v>10</v>
      </c>
      <c r="B101" s="34" t="s">
        <v>84</v>
      </c>
      <c r="C101" s="9">
        <f>TRUNC(((15/30)/12)*8%,4)</f>
        <v>3.3E-3</v>
      </c>
      <c r="D101" s="13">
        <f t="shared" si="2"/>
        <v>9.6199999999999992</v>
      </c>
    </row>
    <row r="102" spans="1:6" x14ac:dyDescent="0.2">
      <c r="A102" s="32" t="s">
        <v>12</v>
      </c>
      <c r="B102" s="34" t="s">
        <v>85</v>
      </c>
      <c r="C102" s="9">
        <f>((1+1/3)/12)*3%*(4/12)</f>
        <v>1.1111111111111109E-3</v>
      </c>
      <c r="D102" s="13">
        <f t="shared" si="2"/>
        <v>3.24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56.319999999999993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56.319999999999993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56.319999999999993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93.01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93.01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153.35150000000004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193.22289000000004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323.2367594252874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24.289459999999998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112.1052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186.84200000000001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669.81114942528757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1399.3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1432.25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86.15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56.319999999999993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93.01</v>
      </c>
    </row>
    <row r="155" spans="1:4" x14ac:dyDescent="0.2">
      <c r="A155" s="82" t="s">
        <v>101</v>
      </c>
      <c r="B155" s="82"/>
      <c r="C155" s="82"/>
      <c r="D155" s="23">
        <f>SUM(D150:D154)</f>
        <v>3067.0300000000007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669.81114942528757</v>
      </c>
    </row>
    <row r="157" spans="1:4" x14ac:dyDescent="0.2">
      <c r="A157" s="82" t="s">
        <v>73</v>
      </c>
      <c r="B157" s="82"/>
      <c r="C157" s="82"/>
      <c r="D157" s="23">
        <f>ROUND(SUM(D155:D156),2)</f>
        <v>3736.84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72" t="s">
        <v>97</v>
      </c>
      <c r="D12" s="30" t="s">
        <v>98</v>
      </c>
    </row>
    <row r="13" spans="1:4" x14ac:dyDescent="0.2">
      <c r="A13" s="79" t="s">
        <v>163</v>
      </c>
      <c r="B13" s="79"/>
      <c r="C13" s="73" t="s">
        <v>106</v>
      </c>
      <c r="D13" s="73">
        <v>2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163</v>
      </c>
      <c r="D17" s="81"/>
    </row>
    <row r="18" spans="1:4" x14ac:dyDescent="0.2">
      <c r="A18" s="5">
        <v>2</v>
      </c>
      <c r="B18" s="5" t="s">
        <v>99</v>
      </c>
      <c r="C18" s="80" t="s">
        <v>107</v>
      </c>
      <c r="D18" s="81"/>
    </row>
    <row r="19" spans="1:4" x14ac:dyDescent="0.2">
      <c r="A19" s="5">
        <v>3</v>
      </c>
      <c r="B19" s="5" t="s">
        <v>76</v>
      </c>
      <c r="C19" s="104">
        <v>1533.7</v>
      </c>
      <c r="D19" s="105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74">
        <v>1</v>
      </c>
      <c r="B25" s="82" t="s">
        <v>2</v>
      </c>
      <c r="C25" s="82"/>
      <c r="D25" s="74" t="s">
        <v>3</v>
      </c>
    </row>
    <row r="26" spans="1:4" x14ac:dyDescent="0.2">
      <c r="A26" s="72" t="s">
        <v>4</v>
      </c>
      <c r="B26" s="83" t="s">
        <v>5</v>
      </c>
      <c r="C26" s="83"/>
      <c r="D26" s="13">
        <v>1533.7</v>
      </c>
    </row>
    <row r="27" spans="1:4" x14ac:dyDescent="0.2">
      <c r="A27" s="72" t="s">
        <v>6</v>
      </c>
      <c r="B27" s="83" t="s">
        <v>7</v>
      </c>
      <c r="C27" s="83"/>
      <c r="D27" s="13"/>
    </row>
    <row r="28" spans="1:4" x14ac:dyDescent="0.2">
      <c r="A28" s="72" t="s">
        <v>8</v>
      </c>
      <c r="B28" s="83" t="s">
        <v>9</v>
      </c>
      <c r="C28" s="83"/>
      <c r="D28" s="13"/>
    </row>
    <row r="29" spans="1:4" x14ac:dyDescent="0.2">
      <c r="A29" s="72" t="s">
        <v>10</v>
      </c>
      <c r="B29" s="83" t="s">
        <v>11</v>
      </c>
      <c r="C29" s="83"/>
      <c r="D29" s="13"/>
    </row>
    <row r="30" spans="1:4" x14ac:dyDescent="0.2">
      <c r="A30" s="72" t="s">
        <v>12</v>
      </c>
      <c r="B30" s="83" t="s">
        <v>13</v>
      </c>
      <c r="C30" s="83"/>
      <c r="D30" s="13"/>
    </row>
    <row r="31" spans="1:4" x14ac:dyDescent="0.2">
      <c r="A31" s="72"/>
      <c r="B31" s="83"/>
      <c r="C31" s="83"/>
      <c r="D31" s="13"/>
    </row>
    <row r="32" spans="1:4" x14ac:dyDescent="0.2">
      <c r="A32" s="7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1533.7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74" t="s">
        <v>19</v>
      </c>
      <c r="B40" s="82" t="s">
        <v>20</v>
      </c>
      <c r="C40" s="82"/>
      <c r="D40" s="74" t="s">
        <v>3</v>
      </c>
    </row>
    <row r="41" spans="1:4" x14ac:dyDescent="0.2">
      <c r="A41" s="72" t="s">
        <v>4</v>
      </c>
      <c r="B41" s="75" t="s">
        <v>21</v>
      </c>
      <c r="C41" s="12">
        <f>TRUNC(1/12,4)</f>
        <v>8.3299999999999999E-2</v>
      </c>
      <c r="D41" s="13">
        <f>TRUNC($D$33*C41,2)</f>
        <v>127.75</v>
      </c>
    </row>
    <row r="42" spans="1:4" x14ac:dyDescent="0.2">
      <c r="A42" s="72" t="s">
        <v>6</v>
      </c>
      <c r="B42" s="75" t="s">
        <v>22</v>
      </c>
      <c r="C42" s="12">
        <f>TRUNC(((1+1/3)/12),4)</f>
        <v>0.1111</v>
      </c>
      <c r="D42" s="13">
        <f>TRUNC($D$33*C42,2)</f>
        <v>170.39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298.14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74" t="s">
        <v>24</v>
      </c>
      <c r="B48" s="74" t="s">
        <v>25</v>
      </c>
      <c r="C48" s="74" t="s">
        <v>26</v>
      </c>
      <c r="D48" s="74" t="s">
        <v>3</v>
      </c>
    </row>
    <row r="49" spans="1:4" x14ac:dyDescent="0.2">
      <c r="A49" s="72" t="s">
        <v>4</v>
      </c>
      <c r="B49" s="75" t="s">
        <v>27</v>
      </c>
      <c r="C49" s="9">
        <v>0.2</v>
      </c>
      <c r="D49" s="13">
        <f>TRUNC(($D$33+$D$43)*C49,2)</f>
        <v>366.36</v>
      </c>
    </row>
    <row r="50" spans="1:4" x14ac:dyDescent="0.2">
      <c r="A50" s="72" t="s">
        <v>6</v>
      </c>
      <c r="B50" s="75" t="s">
        <v>28</v>
      </c>
      <c r="C50" s="9">
        <v>2.5000000000000001E-2</v>
      </c>
      <c r="D50" s="13">
        <f t="shared" ref="D50:D56" si="0">TRUNC(($D$33+$D$43)*C50,2)</f>
        <v>45.79</v>
      </c>
    </row>
    <row r="51" spans="1:4" x14ac:dyDescent="0.2">
      <c r="A51" s="72" t="s">
        <v>8</v>
      </c>
      <c r="B51" s="75" t="s">
        <v>29</v>
      </c>
      <c r="C51" s="16">
        <v>0.03</v>
      </c>
      <c r="D51" s="13">
        <f t="shared" si="0"/>
        <v>54.95</v>
      </c>
    </row>
    <row r="52" spans="1:4" x14ac:dyDescent="0.2">
      <c r="A52" s="72" t="s">
        <v>10</v>
      </c>
      <c r="B52" s="75" t="s">
        <v>30</v>
      </c>
      <c r="C52" s="9">
        <v>1.4999999999999999E-2</v>
      </c>
      <c r="D52" s="13">
        <f t="shared" si="0"/>
        <v>27.47</v>
      </c>
    </row>
    <row r="53" spans="1:4" x14ac:dyDescent="0.2">
      <c r="A53" s="72" t="s">
        <v>12</v>
      </c>
      <c r="B53" s="75" t="s">
        <v>31</v>
      </c>
      <c r="C53" s="9">
        <v>0.01</v>
      </c>
      <c r="D53" s="13">
        <f t="shared" si="0"/>
        <v>18.309999999999999</v>
      </c>
    </row>
    <row r="54" spans="1:4" x14ac:dyDescent="0.2">
      <c r="A54" s="72" t="s">
        <v>32</v>
      </c>
      <c r="B54" s="75" t="s">
        <v>33</v>
      </c>
      <c r="C54" s="9">
        <v>6.0000000000000001E-3</v>
      </c>
      <c r="D54" s="13">
        <f t="shared" si="0"/>
        <v>10.99</v>
      </c>
    </row>
    <row r="55" spans="1:4" x14ac:dyDescent="0.2">
      <c r="A55" s="72" t="s">
        <v>14</v>
      </c>
      <c r="B55" s="75" t="s">
        <v>34</v>
      </c>
      <c r="C55" s="9">
        <v>2E-3</v>
      </c>
      <c r="D55" s="13">
        <f t="shared" si="0"/>
        <v>3.66</v>
      </c>
    </row>
    <row r="56" spans="1:4" x14ac:dyDescent="0.2">
      <c r="A56" s="72" t="s">
        <v>35</v>
      </c>
      <c r="B56" s="75" t="s">
        <v>36</v>
      </c>
      <c r="C56" s="9">
        <v>0.08</v>
      </c>
      <c r="D56" s="13">
        <f t="shared" si="0"/>
        <v>146.54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674.06999999999994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74" t="s">
        <v>39</v>
      </c>
      <c r="B62" s="91" t="s">
        <v>40</v>
      </c>
      <c r="C62" s="91"/>
      <c r="D62" s="74" t="s">
        <v>3</v>
      </c>
    </row>
    <row r="63" spans="1:4" x14ac:dyDescent="0.2">
      <c r="A63" s="72" t="s">
        <v>4</v>
      </c>
      <c r="B63" s="83" t="s">
        <v>41</v>
      </c>
      <c r="C63" s="83"/>
      <c r="D63" s="13">
        <f>(22*2*4.9)-(D26*0.06)</f>
        <v>123.57800000000002</v>
      </c>
    </row>
    <row r="64" spans="1:4" x14ac:dyDescent="0.2">
      <c r="A64" s="7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72" t="s">
        <v>8</v>
      </c>
      <c r="B65" s="83" t="s">
        <v>108</v>
      </c>
      <c r="C65" s="83"/>
      <c r="D65" s="13">
        <v>146</v>
      </c>
    </row>
    <row r="66" spans="1:5" x14ac:dyDescent="0.2">
      <c r="A66" s="72" t="s">
        <v>10</v>
      </c>
      <c r="B66" s="83" t="s">
        <v>109</v>
      </c>
      <c r="C66" s="83"/>
      <c r="D66" s="13">
        <v>12.11</v>
      </c>
    </row>
    <row r="67" spans="1:5" x14ac:dyDescent="0.2">
      <c r="A67" s="7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537.16599999999994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74">
        <v>2</v>
      </c>
      <c r="B73" s="91" t="s">
        <v>44</v>
      </c>
      <c r="C73" s="91"/>
      <c r="D73" s="74" t="s">
        <v>3</v>
      </c>
    </row>
    <row r="74" spans="1:5" x14ac:dyDescent="0.2">
      <c r="A74" s="72" t="s">
        <v>19</v>
      </c>
      <c r="B74" s="83" t="s">
        <v>20</v>
      </c>
      <c r="C74" s="83"/>
      <c r="D74" s="14">
        <f>D43</f>
        <v>298.14</v>
      </c>
    </row>
    <row r="75" spans="1:5" x14ac:dyDescent="0.2">
      <c r="A75" s="72" t="s">
        <v>24</v>
      </c>
      <c r="B75" s="83" t="s">
        <v>25</v>
      </c>
      <c r="C75" s="83"/>
      <c r="D75" s="14">
        <f>D57</f>
        <v>674.06999999999994</v>
      </c>
    </row>
    <row r="76" spans="1:5" x14ac:dyDescent="0.2">
      <c r="A76" s="72" t="s">
        <v>39</v>
      </c>
      <c r="B76" s="83" t="s">
        <v>40</v>
      </c>
      <c r="C76" s="83"/>
      <c r="D76" s="14">
        <f>D68</f>
        <v>537.16599999999994</v>
      </c>
    </row>
    <row r="77" spans="1:5" x14ac:dyDescent="0.2">
      <c r="A77" s="82" t="s">
        <v>16</v>
      </c>
      <c r="B77" s="82"/>
      <c r="C77" s="82"/>
      <c r="D77" s="19">
        <f>SUM(D74:D76)</f>
        <v>1509.3759999999997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74">
        <v>3</v>
      </c>
      <c r="B82" s="91" t="s">
        <v>46</v>
      </c>
      <c r="C82" s="91"/>
      <c r="D82" s="74" t="s">
        <v>3</v>
      </c>
    </row>
    <row r="83" spans="1:5" x14ac:dyDescent="0.2">
      <c r="A83" s="72" t="s">
        <v>4</v>
      </c>
      <c r="B83" s="10" t="s">
        <v>47</v>
      </c>
      <c r="C83" s="9">
        <f>TRUNC(((1/12)*5%),4)</f>
        <v>4.1000000000000003E-3</v>
      </c>
      <c r="D83" s="13">
        <f>TRUNC($D$33*C83,2)</f>
        <v>6.28</v>
      </c>
    </row>
    <row r="84" spans="1:5" x14ac:dyDescent="0.2">
      <c r="A84" s="72" t="s">
        <v>6</v>
      </c>
      <c r="B84" s="10" t="s">
        <v>48</v>
      </c>
      <c r="C84" s="9">
        <v>0.08</v>
      </c>
      <c r="D84" s="13">
        <f>TRUNC(D83*C84,2)</f>
        <v>0.5</v>
      </c>
    </row>
    <row r="85" spans="1:5" x14ac:dyDescent="0.2">
      <c r="A85" s="72" t="s">
        <v>8</v>
      </c>
      <c r="B85" s="10" t="s">
        <v>49</v>
      </c>
      <c r="C85" s="9">
        <f>TRUNC(8%*5%*40%,4)</f>
        <v>1.6000000000000001E-3</v>
      </c>
      <c r="D85" s="13">
        <f>TRUNC($D$33*C85,2)</f>
        <v>2.4500000000000002</v>
      </c>
    </row>
    <row r="86" spans="1:5" x14ac:dyDescent="0.2">
      <c r="A86" s="72" t="s">
        <v>10</v>
      </c>
      <c r="B86" s="10" t="s">
        <v>50</v>
      </c>
      <c r="C86" s="9">
        <f>TRUNC(((7/30)/12)*95%,4)</f>
        <v>1.84E-2</v>
      </c>
      <c r="D86" s="13">
        <f>TRUNC($D$33*C86,2)</f>
        <v>28.22</v>
      </c>
    </row>
    <row r="87" spans="1:5" ht="25.5" x14ac:dyDescent="0.2">
      <c r="A87" s="72" t="s">
        <v>12</v>
      </c>
      <c r="B87" s="10" t="s">
        <v>100</v>
      </c>
      <c r="C87" s="9">
        <f>C57</f>
        <v>0.36800000000000005</v>
      </c>
      <c r="D87" s="13">
        <f>TRUNC(D86*C87,2)</f>
        <v>10.38</v>
      </c>
    </row>
    <row r="88" spans="1:5" x14ac:dyDescent="0.2">
      <c r="A88" s="72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46.62</v>
      </c>
    </row>
    <row r="89" spans="1:5" x14ac:dyDescent="0.2">
      <c r="A89" s="89" t="s">
        <v>16</v>
      </c>
      <c r="B89" s="90"/>
      <c r="C89" s="93"/>
      <c r="D89" s="19">
        <f>SUM(D83:D88)</f>
        <v>94.45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74" t="s">
        <v>53</v>
      </c>
      <c r="B97" s="91" t="s">
        <v>80</v>
      </c>
      <c r="C97" s="91"/>
      <c r="D97" s="74" t="s">
        <v>3</v>
      </c>
    </row>
    <row r="98" spans="1:6" x14ac:dyDescent="0.2">
      <c r="A98" s="72" t="s">
        <v>4</v>
      </c>
      <c r="B98" s="75" t="s">
        <v>81</v>
      </c>
      <c r="C98" s="9">
        <f>TRUNC(((1+1/3)/12)/12,4)</f>
        <v>9.1999999999999998E-3</v>
      </c>
      <c r="D98" s="13">
        <f>TRUNC(($D$33+$D$77+$D$89)*C98,2)</f>
        <v>28.86</v>
      </c>
    </row>
    <row r="99" spans="1:6" x14ac:dyDescent="0.2">
      <c r="A99" s="72" t="s">
        <v>6</v>
      </c>
      <c r="B99" s="75" t="s">
        <v>82</v>
      </c>
      <c r="C99" s="9">
        <f>TRUNC(((2/30)/12),4)</f>
        <v>5.4999999999999997E-3</v>
      </c>
      <c r="D99" s="13">
        <f t="shared" ref="D99:D103" si="2">TRUNC(($D$33+$D$77+$D$89)*C99,2)</f>
        <v>17.25</v>
      </c>
    </row>
    <row r="100" spans="1:6" x14ac:dyDescent="0.2">
      <c r="A100" s="72" t="s">
        <v>8</v>
      </c>
      <c r="B100" s="75" t="s">
        <v>83</v>
      </c>
      <c r="C100" s="9">
        <f>TRUNC(((5/30)/12)*2%,4)</f>
        <v>2.0000000000000001E-4</v>
      </c>
      <c r="D100" s="13">
        <f t="shared" si="2"/>
        <v>0.62</v>
      </c>
    </row>
    <row r="101" spans="1:6" x14ac:dyDescent="0.2">
      <c r="A101" s="72" t="s">
        <v>10</v>
      </c>
      <c r="B101" s="75" t="s">
        <v>84</v>
      </c>
      <c r="C101" s="9">
        <f>TRUNC(((15/30)/12)*8%,4)</f>
        <v>3.3E-3</v>
      </c>
      <c r="D101" s="13">
        <f t="shared" si="2"/>
        <v>10.35</v>
      </c>
    </row>
    <row r="102" spans="1:6" x14ac:dyDescent="0.2">
      <c r="A102" s="72" t="s">
        <v>12</v>
      </c>
      <c r="B102" s="75" t="s">
        <v>85</v>
      </c>
      <c r="C102" s="9">
        <f>((1+1/3)/12)*3%*(4/12)</f>
        <v>1.1111111111111109E-3</v>
      </c>
      <c r="D102" s="13">
        <f t="shared" si="2"/>
        <v>3.48</v>
      </c>
    </row>
    <row r="103" spans="1:6" x14ac:dyDescent="0.2">
      <c r="A103" s="72" t="s">
        <v>32</v>
      </c>
      <c r="B103" s="75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60.559999999999995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74" t="s">
        <v>54</v>
      </c>
      <c r="B109" s="91" t="s">
        <v>88</v>
      </c>
      <c r="C109" s="91"/>
      <c r="D109" s="74" t="s">
        <v>3</v>
      </c>
    </row>
    <row r="110" spans="1:6" x14ac:dyDescent="0.2">
      <c r="A110" s="7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74">
        <v>4</v>
      </c>
      <c r="B116" s="82" t="s">
        <v>56</v>
      </c>
      <c r="C116" s="82"/>
      <c r="D116" s="74" t="s">
        <v>3</v>
      </c>
    </row>
    <row r="117" spans="1:4" x14ac:dyDescent="0.2">
      <c r="A117" s="72" t="s">
        <v>53</v>
      </c>
      <c r="B117" s="83" t="s">
        <v>80</v>
      </c>
      <c r="C117" s="83"/>
      <c r="D117" s="14">
        <f>D104</f>
        <v>60.559999999999995</v>
      </c>
    </row>
    <row r="118" spans="1:4" x14ac:dyDescent="0.2">
      <c r="A118" s="7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60.559999999999995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74">
        <v>5</v>
      </c>
      <c r="B124" s="88" t="s">
        <v>58</v>
      </c>
      <c r="C124" s="88"/>
      <c r="D124" s="74" t="s">
        <v>3</v>
      </c>
    </row>
    <row r="125" spans="1:4" x14ac:dyDescent="0.2">
      <c r="A125" s="72" t="s">
        <v>4</v>
      </c>
      <c r="B125" s="75" t="s">
        <v>59</v>
      </c>
      <c r="C125" s="75"/>
      <c r="D125" s="13">
        <v>93.01</v>
      </c>
    </row>
    <row r="126" spans="1:4" x14ac:dyDescent="0.2">
      <c r="A126" s="72" t="s">
        <v>6</v>
      </c>
      <c r="B126" s="75" t="s">
        <v>60</v>
      </c>
      <c r="C126" s="75"/>
      <c r="D126" s="13"/>
    </row>
    <row r="127" spans="1:4" x14ac:dyDescent="0.2">
      <c r="A127" s="72" t="s">
        <v>8</v>
      </c>
      <c r="B127" s="75" t="s">
        <v>61</v>
      </c>
      <c r="C127" s="75"/>
      <c r="D127" s="13"/>
    </row>
    <row r="128" spans="1:4" x14ac:dyDescent="0.2">
      <c r="A128" s="72" t="s">
        <v>10</v>
      </c>
      <c r="B128" s="75" t="s">
        <v>15</v>
      </c>
      <c r="C128" s="75"/>
      <c r="D128" s="13"/>
    </row>
    <row r="129" spans="1:4" x14ac:dyDescent="0.2">
      <c r="A129" s="82" t="s">
        <v>37</v>
      </c>
      <c r="B129" s="82"/>
      <c r="C129" s="82"/>
      <c r="D129" s="20">
        <f>SUM(D125:D128)</f>
        <v>93.01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74">
        <v>6</v>
      </c>
      <c r="B134" s="76" t="s">
        <v>63</v>
      </c>
      <c r="C134" s="74" t="s">
        <v>26</v>
      </c>
      <c r="D134" s="74" t="s">
        <v>3</v>
      </c>
    </row>
    <row r="135" spans="1:4" x14ac:dyDescent="0.2">
      <c r="A135" s="72" t="s">
        <v>4</v>
      </c>
      <c r="B135" s="75" t="s">
        <v>64</v>
      </c>
      <c r="C135" s="9">
        <v>0.05</v>
      </c>
      <c r="D135" s="14">
        <f>D155*C135</f>
        <v>164.5548</v>
      </c>
    </row>
    <row r="136" spans="1:4" x14ac:dyDescent="0.2">
      <c r="A136" s="72" t="s">
        <v>6</v>
      </c>
      <c r="B136" s="75" t="s">
        <v>65</v>
      </c>
      <c r="C136" s="9">
        <v>0.06</v>
      </c>
      <c r="D136" s="13">
        <f>(D155+D135)*C136</f>
        <v>207.33904799999999</v>
      </c>
    </row>
    <row r="137" spans="1:4" x14ac:dyDescent="0.2">
      <c r="A137" s="72" t="s">
        <v>8</v>
      </c>
      <c r="B137" s="75" t="s">
        <v>66</v>
      </c>
      <c r="C137" s="12">
        <f>SUM(C138:C143)</f>
        <v>8.6499999999999994E-2</v>
      </c>
      <c r="D137" s="13">
        <f>(D155+D135+D136)*C137/(1-C137)</f>
        <v>346.85125544827582</v>
      </c>
    </row>
    <row r="138" spans="1:4" x14ac:dyDescent="0.2">
      <c r="A138" s="72"/>
      <c r="B138" s="75" t="s">
        <v>67</v>
      </c>
      <c r="C138" s="9"/>
      <c r="D138" s="14">
        <f>$D$157*C138</f>
        <v>0</v>
      </c>
    </row>
    <row r="139" spans="1:4" x14ac:dyDescent="0.2">
      <c r="A139" s="72"/>
      <c r="B139" s="75" t="s">
        <v>102</v>
      </c>
      <c r="C139" s="9">
        <v>6.4999999999999997E-3</v>
      </c>
      <c r="D139" s="14">
        <f t="shared" ref="D139:D143" si="3">$D$157*C139</f>
        <v>26.063959999999998</v>
      </c>
    </row>
    <row r="140" spans="1:4" x14ac:dyDescent="0.2">
      <c r="A140" s="72"/>
      <c r="B140" s="75" t="s">
        <v>103</v>
      </c>
      <c r="C140" s="9">
        <v>0.03</v>
      </c>
      <c r="D140" s="14">
        <f t="shared" si="3"/>
        <v>120.29519999999999</v>
      </c>
    </row>
    <row r="141" spans="1:4" x14ac:dyDescent="0.2">
      <c r="A141" s="72"/>
      <c r="B141" s="75" t="s">
        <v>68</v>
      </c>
      <c r="C141" s="72"/>
      <c r="D141" s="14">
        <f t="shared" si="3"/>
        <v>0</v>
      </c>
    </row>
    <row r="142" spans="1:4" x14ac:dyDescent="0.2">
      <c r="A142" s="72"/>
      <c r="B142" s="75" t="s">
        <v>69</v>
      </c>
      <c r="C142" s="9"/>
      <c r="D142" s="14">
        <f t="shared" si="3"/>
        <v>0</v>
      </c>
    </row>
    <row r="143" spans="1:4" x14ac:dyDescent="0.2">
      <c r="A143" s="72"/>
      <c r="B143" s="75" t="s">
        <v>104</v>
      </c>
      <c r="C143" s="9">
        <v>0.05</v>
      </c>
      <c r="D143" s="14">
        <f t="shared" si="3"/>
        <v>200.49200000000002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718.74510344827581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74"/>
      <c r="B149" s="82" t="s">
        <v>71</v>
      </c>
      <c r="C149" s="82"/>
      <c r="D149" s="74" t="s">
        <v>3</v>
      </c>
    </row>
    <row r="150" spans="1:4" x14ac:dyDescent="0.2">
      <c r="A150" s="74" t="s">
        <v>4</v>
      </c>
      <c r="B150" s="83" t="s">
        <v>1</v>
      </c>
      <c r="C150" s="83"/>
      <c r="D150" s="22">
        <f>D33</f>
        <v>1533.7</v>
      </c>
    </row>
    <row r="151" spans="1:4" x14ac:dyDescent="0.2">
      <c r="A151" s="74" t="s">
        <v>6</v>
      </c>
      <c r="B151" s="83" t="s">
        <v>17</v>
      </c>
      <c r="C151" s="83"/>
      <c r="D151" s="22">
        <f>D77</f>
        <v>1509.3759999999997</v>
      </c>
    </row>
    <row r="152" spans="1:4" x14ac:dyDescent="0.2">
      <c r="A152" s="74" t="s">
        <v>8</v>
      </c>
      <c r="B152" s="83" t="s">
        <v>45</v>
      </c>
      <c r="C152" s="83"/>
      <c r="D152" s="22">
        <f>D89</f>
        <v>94.45</v>
      </c>
    </row>
    <row r="153" spans="1:4" x14ac:dyDescent="0.2">
      <c r="A153" s="74" t="s">
        <v>10</v>
      </c>
      <c r="B153" s="83" t="s">
        <v>52</v>
      </c>
      <c r="C153" s="83"/>
      <c r="D153" s="22">
        <f>D119</f>
        <v>60.559999999999995</v>
      </c>
    </row>
    <row r="154" spans="1:4" x14ac:dyDescent="0.2">
      <c r="A154" s="74" t="s">
        <v>12</v>
      </c>
      <c r="B154" s="83" t="s">
        <v>57</v>
      </c>
      <c r="C154" s="83"/>
      <c r="D154" s="22">
        <f>D129</f>
        <v>93.01</v>
      </c>
    </row>
    <row r="155" spans="1:4" x14ac:dyDescent="0.2">
      <c r="A155" s="82" t="s">
        <v>101</v>
      </c>
      <c r="B155" s="82"/>
      <c r="C155" s="82"/>
      <c r="D155" s="23">
        <f>SUM(D150:D154)</f>
        <v>3291.096</v>
      </c>
    </row>
    <row r="156" spans="1:4" x14ac:dyDescent="0.2">
      <c r="A156" s="74" t="s">
        <v>32</v>
      </c>
      <c r="B156" s="83" t="s">
        <v>72</v>
      </c>
      <c r="C156" s="83"/>
      <c r="D156" s="24">
        <f>D144</f>
        <v>718.74510344827581</v>
      </c>
    </row>
    <row r="157" spans="1:4" x14ac:dyDescent="0.2">
      <c r="A157" s="82" t="s">
        <v>73</v>
      </c>
      <c r="B157" s="82"/>
      <c r="C157" s="82"/>
      <c r="D157" s="23">
        <f>ROUND(SUM(D155:D156),2)</f>
        <v>4009.84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112</v>
      </c>
      <c r="B13" s="79"/>
      <c r="C13" s="36" t="s">
        <v>106</v>
      </c>
      <c r="D13" s="36">
        <v>4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112</v>
      </c>
      <c r="D17" s="81"/>
    </row>
    <row r="18" spans="1:4" x14ac:dyDescent="0.2">
      <c r="A18" s="5">
        <v>2</v>
      </c>
      <c r="B18" s="5" t="s">
        <v>99</v>
      </c>
      <c r="C18" s="80" t="s">
        <v>113</v>
      </c>
      <c r="D18" s="81"/>
    </row>
    <row r="19" spans="1:4" x14ac:dyDescent="0.2">
      <c r="A19" s="5">
        <v>3</v>
      </c>
      <c r="B19" s="5" t="s">
        <v>76</v>
      </c>
      <c r="C19" s="80">
        <v>1388.57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1388.57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1388.57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115.66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154.27000000000001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269.93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331.7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41.46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49.75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24.87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16.579999999999998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9.9499999999999993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3.31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132.68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610.29999999999995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132.28580000000002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545.87379999999996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269.93</v>
      </c>
    </row>
    <row r="75" spans="1:5" x14ac:dyDescent="0.2">
      <c r="A75" s="32" t="s">
        <v>24</v>
      </c>
      <c r="B75" s="83" t="s">
        <v>25</v>
      </c>
      <c r="C75" s="83"/>
      <c r="D75" s="14">
        <f>D57</f>
        <v>610.29999999999995</v>
      </c>
    </row>
    <row r="76" spans="1:5" x14ac:dyDescent="0.2">
      <c r="A76" s="32" t="s">
        <v>39</v>
      </c>
      <c r="B76" s="83" t="s">
        <v>40</v>
      </c>
      <c r="C76" s="83"/>
      <c r="D76" s="14">
        <f>D68</f>
        <v>545.87379999999996</v>
      </c>
    </row>
    <row r="77" spans="1:5" x14ac:dyDescent="0.2">
      <c r="A77" s="82" t="s">
        <v>16</v>
      </c>
      <c r="B77" s="82"/>
      <c r="C77" s="82"/>
      <c r="D77" s="19">
        <f>SUM(D74:D76)</f>
        <v>1426.1037999999999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TRUNC(((1/12)*5%),4)</f>
        <v>4.1000000000000003E-3</v>
      </c>
      <c r="D83" s="13">
        <f>TRUNC($D$33*C83,2)</f>
        <v>5.69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0.45</v>
      </c>
    </row>
    <row r="85" spans="1:5" x14ac:dyDescent="0.2">
      <c r="A85" s="32" t="s">
        <v>8</v>
      </c>
      <c r="B85" s="10" t="s">
        <v>49</v>
      </c>
      <c r="C85" s="9">
        <f>TRUNC(8%*5%*40%,4)</f>
        <v>1.6000000000000001E-3</v>
      </c>
      <c r="D85" s="13">
        <f>TRUNC($D$33*C85,2)</f>
        <v>2.2200000000000002</v>
      </c>
    </row>
    <row r="86" spans="1:5" x14ac:dyDescent="0.2">
      <c r="A86" s="32" t="s">
        <v>10</v>
      </c>
      <c r="B86" s="10" t="s">
        <v>50</v>
      </c>
      <c r="C86" s="9">
        <f>TRUNC(((7/30)/12)*95%,4)</f>
        <v>1.84E-2</v>
      </c>
      <c r="D86" s="13">
        <f>TRUNC($D$33*C86,2)</f>
        <v>25.54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9.39</v>
      </c>
    </row>
    <row r="88" spans="1:5" x14ac:dyDescent="0.2">
      <c r="A88" s="32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42.21</v>
      </c>
    </row>
    <row r="89" spans="1:5" x14ac:dyDescent="0.2">
      <c r="A89" s="89" t="s">
        <v>16</v>
      </c>
      <c r="B89" s="90"/>
      <c r="C89" s="93"/>
      <c r="D89" s="19">
        <f>SUM(D83:D88)</f>
        <v>85.5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</f>
        <v>9.1999999999999998E-3</v>
      </c>
      <c r="D98" s="13">
        <f>TRUNC(($D$33+$D$77+$D$89)*C98,2)</f>
        <v>26.68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15.95</v>
      </c>
    </row>
    <row r="100" spans="1:6" x14ac:dyDescent="0.2">
      <c r="A100" s="32" t="s">
        <v>8</v>
      </c>
      <c r="B100" s="34" t="s">
        <v>83</v>
      </c>
      <c r="C100" s="9">
        <f>TRUNC(((5/30)/12)*2%,4)</f>
        <v>2.0000000000000001E-4</v>
      </c>
      <c r="D100" s="13">
        <f t="shared" si="2"/>
        <v>0.57999999999999996</v>
      </c>
    </row>
    <row r="101" spans="1:6" x14ac:dyDescent="0.2">
      <c r="A101" s="32" t="s">
        <v>10</v>
      </c>
      <c r="B101" s="34" t="s">
        <v>84</v>
      </c>
      <c r="C101" s="9">
        <f>TRUNC(((15/30)/12)*8%,4)</f>
        <v>3.3E-3</v>
      </c>
      <c r="D101" s="13">
        <f t="shared" si="2"/>
        <v>9.57</v>
      </c>
    </row>
    <row r="102" spans="1:6" x14ac:dyDescent="0.2">
      <c r="A102" s="32" t="s">
        <v>12</v>
      </c>
      <c r="B102" s="34" t="s">
        <v>85</v>
      </c>
      <c r="C102" s="9">
        <f>((1+1/3)/12)*3%*(4/12)</f>
        <v>1.1111111111111109E-3</v>
      </c>
      <c r="D102" s="13">
        <f t="shared" si="2"/>
        <v>3.22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55.999999999999993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55.999999999999993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55.999999999999993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54.53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54.53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150.53519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189.67433939999998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317.30049588735631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23.843364999999999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110.0463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183.41050000000001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657.51002528735626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1388.57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1426.1037999999999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85.5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55.999999999999993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54.53</v>
      </c>
    </row>
    <row r="155" spans="1:4" x14ac:dyDescent="0.2">
      <c r="A155" s="82" t="s">
        <v>101</v>
      </c>
      <c r="B155" s="82"/>
      <c r="C155" s="82"/>
      <c r="D155" s="23">
        <f>SUM(D150:D154)</f>
        <v>3010.7037999999998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657.51002528735626</v>
      </c>
    </row>
    <row r="157" spans="1:4" x14ac:dyDescent="0.2">
      <c r="A157" s="82" t="s">
        <v>73</v>
      </c>
      <c r="B157" s="82"/>
      <c r="C157" s="82"/>
      <c r="D157" s="23">
        <f>ROUND(SUM(D155:D156),2)</f>
        <v>3668.21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114</v>
      </c>
      <c r="B13" s="79"/>
      <c r="C13" s="36" t="s">
        <v>106</v>
      </c>
      <c r="D13" s="36">
        <v>3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114</v>
      </c>
      <c r="D17" s="81"/>
    </row>
    <row r="18" spans="1:4" x14ac:dyDescent="0.2">
      <c r="A18" s="5">
        <v>2</v>
      </c>
      <c r="B18" s="5" t="s">
        <v>99</v>
      </c>
      <c r="C18" s="80" t="s">
        <v>115</v>
      </c>
      <c r="D18" s="81"/>
    </row>
    <row r="19" spans="1:4" x14ac:dyDescent="0.2">
      <c r="A19" s="5">
        <v>3</v>
      </c>
      <c r="B19" s="5" t="s">
        <v>76</v>
      </c>
      <c r="C19" s="80">
        <v>1327.91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1327.91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1327.91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110.61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147.53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258.14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317.20999999999998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39.65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47.58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23.79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15.86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9.51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3.17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126.88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583.65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135.92540000000002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549.51340000000005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258.14</v>
      </c>
    </row>
    <row r="75" spans="1:5" x14ac:dyDescent="0.2">
      <c r="A75" s="32" t="s">
        <v>24</v>
      </c>
      <c r="B75" s="83" t="s">
        <v>25</v>
      </c>
      <c r="C75" s="83"/>
      <c r="D75" s="14">
        <f>D57</f>
        <v>583.65</v>
      </c>
    </row>
    <row r="76" spans="1:5" x14ac:dyDescent="0.2">
      <c r="A76" s="32" t="s">
        <v>39</v>
      </c>
      <c r="B76" s="83" t="s">
        <v>40</v>
      </c>
      <c r="C76" s="83"/>
      <c r="D76" s="14">
        <f>D68</f>
        <v>549.51340000000005</v>
      </c>
    </row>
    <row r="77" spans="1:5" x14ac:dyDescent="0.2">
      <c r="A77" s="82" t="s">
        <v>16</v>
      </c>
      <c r="B77" s="82"/>
      <c r="C77" s="82"/>
      <c r="D77" s="19">
        <f>SUM(D74:D76)</f>
        <v>1391.3034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TRUNC(((1/12)*5%),4)</f>
        <v>4.1000000000000003E-3</v>
      </c>
      <c r="D83" s="13">
        <f>TRUNC($D$33*C83,2)</f>
        <v>5.44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0.43</v>
      </c>
    </row>
    <row r="85" spans="1:5" x14ac:dyDescent="0.2">
      <c r="A85" s="32" t="s">
        <v>8</v>
      </c>
      <c r="B85" s="10" t="s">
        <v>49</v>
      </c>
      <c r="C85" s="9">
        <f>TRUNC(8%*5%*40%,4)</f>
        <v>1.6000000000000001E-3</v>
      </c>
      <c r="D85" s="13">
        <f>TRUNC($D$33*C85,2)</f>
        <v>2.12</v>
      </c>
    </row>
    <row r="86" spans="1:5" x14ac:dyDescent="0.2">
      <c r="A86" s="32" t="s">
        <v>10</v>
      </c>
      <c r="B86" s="10" t="s">
        <v>50</v>
      </c>
      <c r="C86" s="9">
        <f>TRUNC(((7/30)/12)*95%,4)</f>
        <v>1.84E-2</v>
      </c>
      <c r="D86" s="13">
        <f>TRUNC($D$33*C86,2)</f>
        <v>24.43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8.99</v>
      </c>
    </row>
    <row r="88" spans="1:5" x14ac:dyDescent="0.2">
      <c r="A88" s="32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40.36</v>
      </c>
    </row>
    <row r="89" spans="1:5" x14ac:dyDescent="0.2">
      <c r="A89" s="89" t="s">
        <v>16</v>
      </c>
      <c r="B89" s="90"/>
      <c r="C89" s="93"/>
      <c r="D89" s="19">
        <f>SUM(D83:D88)</f>
        <v>81.77000000000001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</f>
        <v>9.1999999999999998E-3</v>
      </c>
      <c r="D98" s="13">
        <f>TRUNC(($D$33+$D$77+$D$89)*C98,2)</f>
        <v>25.76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15.4</v>
      </c>
    </row>
    <row r="100" spans="1:6" x14ac:dyDescent="0.2">
      <c r="A100" s="32" t="s">
        <v>8</v>
      </c>
      <c r="B100" s="34" t="s">
        <v>83</v>
      </c>
      <c r="C100" s="9">
        <f>TRUNC(((5/30)/12)*2%,4)</f>
        <v>2.0000000000000001E-4</v>
      </c>
      <c r="D100" s="13">
        <f t="shared" si="2"/>
        <v>0.56000000000000005</v>
      </c>
    </row>
    <row r="101" spans="1:6" x14ac:dyDescent="0.2">
      <c r="A101" s="32" t="s">
        <v>10</v>
      </c>
      <c r="B101" s="34" t="s">
        <v>84</v>
      </c>
      <c r="C101" s="9">
        <f>TRUNC(((15/30)/12)*8%,4)</f>
        <v>3.3E-3</v>
      </c>
      <c r="D101" s="13">
        <f t="shared" si="2"/>
        <v>9.24</v>
      </c>
    </row>
    <row r="102" spans="1:6" x14ac:dyDescent="0.2">
      <c r="A102" s="32" t="s">
        <v>12</v>
      </c>
      <c r="B102" s="34" t="s">
        <v>85</v>
      </c>
      <c r="C102" s="9">
        <f>((1+1/3)/12)*3%*(4/12)</f>
        <v>1.1111111111111109E-3</v>
      </c>
      <c r="D102" s="13">
        <f t="shared" si="2"/>
        <v>3.11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54.070000000000007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54.070000000000007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54.070000000000007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63.39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63.39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145.92217000000002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183.86193419999998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307.57709809885057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23.1127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106.67400000000001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177.79000000000002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637.36120229885057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1327.91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1391.3034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81.77000000000001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54.070000000000007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63.39</v>
      </c>
    </row>
    <row r="155" spans="1:4" x14ac:dyDescent="0.2">
      <c r="A155" s="82" t="s">
        <v>101</v>
      </c>
      <c r="B155" s="82"/>
      <c r="C155" s="82"/>
      <c r="D155" s="23">
        <f>SUM(D150:D154)</f>
        <v>2918.4434000000001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637.36120229885057</v>
      </c>
    </row>
    <row r="157" spans="1:4" x14ac:dyDescent="0.2">
      <c r="A157" s="82" t="s">
        <v>73</v>
      </c>
      <c r="B157" s="82"/>
      <c r="C157" s="82"/>
      <c r="D157" s="23">
        <f>ROUND(SUM(D155:D156),2)</f>
        <v>3555.8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"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116</v>
      </c>
      <c r="B13" s="79"/>
      <c r="C13" s="36" t="s">
        <v>106</v>
      </c>
      <c r="D13" s="36">
        <v>3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117</v>
      </c>
      <c r="D17" s="81"/>
    </row>
    <row r="18" spans="1:4" x14ac:dyDescent="0.2">
      <c r="A18" s="5">
        <v>2</v>
      </c>
      <c r="B18" s="5" t="s">
        <v>99</v>
      </c>
      <c r="C18" s="80" t="s">
        <v>118</v>
      </c>
      <c r="D18" s="81"/>
    </row>
    <row r="19" spans="1:4" x14ac:dyDescent="0.2">
      <c r="A19" s="5">
        <v>3</v>
      </c>
      <c r="B19" s="5" t="s">
        <v>76</v>
      </c>
      <c r="C19" s="80">
        <v>1596.98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1596.98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1596.98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133.02000000000001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177.42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310.44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381.48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47.68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57.22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28.61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19.07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11.44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3.81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152.59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701.90000000000009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119.78120000000003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533.36919999999998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310.44</v>
      </c>
    </row>
    <row r="75" spans="1:5" x14ac:dyDescent="0.2">
      <c r="A75" s="32" t="s">
        <v>24</v>
      </c>
      <c r="B75" s="83" t="s">
        <v>25</v>
      </c>
      <c r="C75" s="83"/>
      <c r="D75" s="14">
        <f>D57</f>
        <v>701.90000000000009</v>
      </c>
    </row>
    <row r="76" spans="1:5" x14ac:dyDescent="0.2">
      <c r="A76" s="32" t="s">
        <v>39</v>
      </c>
      <c r="B76" s="83" t="s">
        <v>40</v>
      </c>
      <c r="C76" s="83"/>
      <c r="D76" s="14">
        <f>D68</f>
        <v>533.36919999999998</v>
      </c>
    </row>
    <row r="77" spans="1:5" x14ac:dyDescent="0.2">
      <c r="A77" s="82" t="s">
        <v>16</v>
      </c>
      <c r="B77" s="82"/>
      <c r="C77" s="82"/>
      <c r="D77" s="19">
        <f>SUM(D74:D76)</f>
        <v>1545.7092000000002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TRUNC(((1/12)*5%),4)</f>
        <v>4.1000000000000003E-3</v>
      </c>
      <c r="D83" s="13">
        <f>TRUNC($D$33*C83,2)</f>
        <v>6.54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0.52</v>
      </c>
    </row>
    <row r="85" spans="1:5" x14ac:dyDescent="0.2">
      <c r="A85" s="32" t="s">
        <v>8</v>
      </c>
      <c r="B85" s="10" t="s">
        <v>49</v>
      </c>
      <c r="C85" s="9">
        <f>TRUNC(8%*5%*40%,4)</f>
        <v>1.6000000000000001E-3</v>
      </c>
      <c r="D85" s="13">
        <f>TRUNC($D$33*C85,2)</f>
        <v>2.5499999999999998</v>
      </c>
    </row>
    <row r="86" spans="1:5" x14ac:dyDescent="0.2">
      <c r="A86" s="32" t="s">
        <v>10</v>
      </c>
      <c r="B86" s="10" t="s">
        <v>50</v>
      </c>
      <c r="C86" s="9">
        <f>TRUNC(((7/30)/12)*95%,4)</f>
        <v>1.84E-2</v>
      </c>
      <c r="D86" s="13">
        <f>TRUNC($D$33*C86,2)</f>
        <v>29.38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10.81</v>
      </c>
    </row>
    <row r="88" spans="1:5" x14ac:dyDescent="0.2">
      <c r="A88" s="32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48.54</v>
      </c>
    </row>
    <row r="89" spans="1:5" x14ac:dyDescent="0.2">
      <c r="A89" s="89" t="s">
        <v>16</v>
      </c>
      <c r="B89" s="90"/>
      <c r="C89" s="93"/>
      <c r="D89" s="19">
        <f>SUM(D83:D88)</f>
        <v>98.34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</f>
        <v>9.1999999999999998E-3</v>
      </c>
      <c r="D98" s="13">
        <f>TRUNC(($D$33+$D$77+$D$89)*C98,2)</f>
        <v>29.81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17.82</v>
      </c>
    </row>
    <row r="100" spans="1:6" x14ac:dyDescent="0.2">
      <c r="A100" s="32" t="s">
        <v>8</v>
      </c>
      <c r="B100" s="34" t="s">
        <v>83</v>
      </c>
      <c r="C100" s="9">
        <f>TRUNC(((5/30)/12)*2%,4)</f>
        <v>2.0000000000000001E-4</v>
      </c>
      <c r="D100" s="13">
        <f t="shared" si="2"/>
        <v>0.64</v>
      </c>
    </row>
    <row r="101" spans="1:6" x14ac:dyDescent="0.2">
      <c r="A101" s="32" t="s">
        <v>10</v>
      </c>
      <c r="B101" s="34" t="s">
        <v>84</v>
      </c>
      <c r="C101" s="9">
        <f>TRUNC(((15/30)/12)*8%,4)</f>
        <v>3.3E-3</v>
      </c>
      <c r="D101" s="13">
        <f t="shared" si="2"/>
        <v>10.69</v>
      </c>
    </row>
    <row r="102" spans="1:6" x14ac:dyDescent="0.2">
      <c r="A102" s="32" t="s">
        <v>12</v>
      </c>
      <c r="B102" s="34" t="s">
        <v>85</v>
      </c>
      <c r="C102" s="9">
        <f>((1+1/3)/12)*3%*(4/12)</f>
        <v>1.1111111111111109E-3</v>
      </c>
      <c r="D102" s="13">
        <f t="shared" si="2"/>
        <v>3.6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62.559999999999995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62.559999999999995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62.559999999999995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63.39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63.39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168.34896000000003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212.11968959999999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354.84864695172416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26.664950000000001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123.069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205.11500000000001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735.31729655172421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1596.98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1545.7092000000002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98.34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62.559999999999995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63.39</v>
      </c>
    </row>
    <row r="155" spans="1:4" x14ac:dyDescent="0.2">
      <c r="A155" s="82" t="s">
        <v>101</v>
      </c>
      <c r="B155" s="82"/>
      <c r="C155" s="82"/>
      <c r="D155" s="23">
        <f>SUM(D150:D154)</f>
        <v>3366.9792000000002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735.31729655172421</v>
      </c>
    </row>
    <row r="157" spans="1:4" x14ac:dyDescent="0.2">
      <c r="A157" s="82" t="s">
        <v>73</v>
      </c>
      <c r="B157" s="82"/>
      <c r="C157" s="82"/>
      <c r="D157" s="23">
        <f>ROUND(SUM(D155:D156),2)</f>
        <v>4102.3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7"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119</v>
      </c>
      <c r="B13" s="79"/>
      <c r="C13" s="36" t="s">
        <v>106</v>
      </c>
      <c r="D13" s="36">
        <v>1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119</v>
      </c>
      <c r="D17" s="81"/>
    </row>
    <row r="18" spans="1:4" x14ac:dyDescent="0.2">
      <c r="A18" s="5">
        <v>2</v>
      </c>
      <c r="B18" s="5" t="s">
        <v>99</v>
      </c>
      <c r="C18" s="80" t="s">
        <v>120</v>
      </c>
      <c r="D18" s="81"/>
    </row>
    <row r="19" spans="1:4" x14ac:dyDescent="0.2">
      <c r="A19" s="5">
        <v>3</v>
      </c>
      <c r="B19" s="5" t="s">
        <v>76</v>
      </c>
      <c r="C19" s="80">
        <v>2176.11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2176.11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2176.11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181.26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241.76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423.02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519.82000000000005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64.97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77.97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38.979999999999997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25.99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15.59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5.19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207.93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956.44000000000028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85.033400000000029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498.62139999999999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423.02</v>
      </c>
    </row>
    <row r="75" spans="1:5" x14ac:dyDescent="0.2">
      <c r="A75" s="32" t="s">
        <v>24</v>
      </c>
      <c r="B75" s="83" t="s">
        <v>25</v>
      </c>
      <c r="C75" s="83"/>
      <c r="D75" s="14">
        <f>D57</f>
        <v>956.44000000000028</v>
      </c>
    </row>
    <row r="76" spans="1:5" x14ac:dyDescent="0.2">
      <c r="A76" s="32" t="s">
        <v>39</v>
      </c>
      <c r="B76" s="83" t="s">
        <v>40</v>
      </c>
      <c r="C76" s="83"/>
      <c r="D76" s="14">
        <f>D68</f>
        <v>498.62139999999999</v>
      </c>
    </row>
    <row r="77" spans="1:5" x14ac:dyDescent="0.2">
      <c r="A77" s="82" t="s">
        <v>16</v>
      </c>
      <c r="B77" s="82"/>
      <c r="C77" s="82"/>
      <c r="D77" s="19">
        <f>SUM(D74:D76)</f>
        <v>1878.0814000000003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TRUNC(((1/12)*5%),4)</f>
        <v>4.1000000000000003E-3</v>
      </c>
      <c r="D83" s="13">
        <f>TRUNC($D$33*C83,2)</f>
        <v>8.92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0.71</v>
      </c>
    </row>
    <row r="85" spans="1:5" x14ac:dyDescent="0.2">
      <c r="A85" s="32" t="s">
        <v>8</v>
      </c>
      <c r="B85" s="10" t="s">
        <v>49</v>
      </c>
      <c r="C85" s="9">
        <f>TRUNC(8%*5%*40%,4)</f>
        <v>1.6000000000000001E-3</v>
      </c>
      <c r="D85" s="13">
        <f>TRUNC($D$33*C85,2)</f>
        <v>3.48</v>
      </c>
    </row>
    <row r="86" spans="1:5" x14ac:dyDescent="0.2">
      <c r="A86" s="32" t="s">
        <v>10</v>
      </c>
      <c r="B86" s="10" t="s">
        <v>50</v>
      </c>
      <c r="C86" s="9">
        <f>TRUNC(((7/30)/12)*95%,4)</f>
        <v>1.84E-2</v>
      </c>
      <c r="D86" s="13">
        <f>TRUNC($D$33*C86,2)</f>
        <v>40.04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14.73</v>
      </c>
    </row>
    <row r="88" spans="1:5" x14ac:dyDescent="0.2">
      <c r="A88" s="32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66.150000000000006</v>
      </c>
    </row>
    <row r="89" spans="1:5" x14ac:dyDescent="0.2">
      <c r="A89" s="89" t="s">
        <v>16</v>
      </c>
      <c r="B89" s="90"/>
      <c r="C89" s="93"/>
      <c r="D89" s="19">
        <f>SUM(D83:D88)</f>
        <v>134.03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</f>
        <v>9.1999999999999998E-3</v>
      </c>
      <c r="D98" s="13">
        <f>TRUNC(($D$33+$D$77+$D$89)*C98,2)</f>
        <v>38.53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23.03</v>
      </c>
    </row>
    <row r="100" spans="1:6" x14ac:dyDescent="0.2">
      <c r="A100" s="32" t="s">
        <v>8</v>
      </c>
      <c r="B100" s="34" t="s">
        <v>83</v>
      </c>
      <c r="C100" s="9">
        <f>TRUNC(((5/30)/12)*2%,4)</f>
        <v>2.0000000000000001E-4</v>
      </c>
      <c r="D100" s="13">
        <f t="shared" si="2"/>
        <v>0.83</v>
      </c>
    </row>
    <row r="101" spans="1:6" x14ac:dyDescent="0.2">
      <c r="A101" s="32" t="s">
        <v>10</v>
      </c>
      <c r="B101" s="34" t="s">
        <v>84</v>
      </c>
      <c r="C101" s="9">
        <f>TRUNC(((15/30)/12)*8%,4)</f>
        <v>3.3E-3</v>
      </c>
      <c r="D101" s="13">
        <f t="shared" si="2"/>
        <v>13.82</v>
      </c>
    </row>
    <row r="102" spans="1:6" x14ac:dyDescent="0.2">
      <c r="A102" s="32" t="s">
        <v>12</v>
      </c>
      <c r="B102" s="34" t="s">
        <v>85</v>
      </c>
      <c r="C102" s="9">
        <f>((1+1/3)/12)*3%*(4/12)</f>
        <v>1.1111111111111109E-3</v>
      </c>
      <c r="D102" s="13">
        <f t="shared" si="2"/>
        <v>4.6500000000000004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80.860000000000014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80.860000000000014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80.860000000000014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54.53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54.53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216.18056999999999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272.38751819999999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455.66888421379315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34.241025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158.03550000000001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263.39250000000004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944.23697241379318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2176.11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1878.0814000000003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134.03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80.860000000000014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54.53</v>
      </c>
    </row>
    <row r="155" spans="1:4" x14ac:dyDescent="0.2">
      <c r="A155" s="82" t="s">
        <v>101</v>
      </c>
      <c r="B155" s="82"/>
      <c r="C155" s="82"/>
      <c r="D155" s="23">
        <f>SUM(D150:D154)</f>
        <v>4323.6113999999998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944.23697241379318</v>
      </c>
    </row>
    <row r="157" spans="1:4" x14ac:dyDescent="0.2">
      <c r="A157" s="82" t="s">
        <v>73</v>
      </c>
      <c r="B157" s="82"/>
      <c r="C157" s="82"/>
      <c r="D157" s="23">
        <f>ROUND(SUM(D155:D156),2)</f>
        <v>5267.85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6"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32" t="s">
        <v>97</v>
      </c>
      <c r="D12" s="30" t="s">
        <v>98</v>
      </c>
    </row>
    <row r="13" spans="1:4" x14ac:dyDescent="0.2">
      <c r="A13" s="79" t="s">
        <v>121</v>
      </c>
      <c r="B13" s="79"/>
      <c r="C13" s="36" t="s">
        <v>106</v>
      </c>
      <c r="D13" s="36">
        <v>1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121</v>
      </c>
      <c r="D17" s="81"/>
    </row>
    <row r="18" spans="1:4" x14ac:dyDescent="0.2">
      <c r="A18" s="5">
        <v>2</v>
      </c>
      <c r="B18" s="5" t="s">
        <v>99</v>
      </c>
      <c r="C18" s="80" t="s">
        <v>122</v>
      </c>
      <c r="D18" s="81"/>
    </row>
    <row r="19" spans="1:4" x14ac:dyDescent="0.2">
      <c r="A19" s="5">
        <v>3</v>
      </c>
      <c r="B19" s="5" t="s">
        <v>76</v>
      </c>
      <c r="C19" s="80">
        <v>1818.34</v>
      </c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33">
        <v>1</v>
      </c>
      <c r="B25" s="82" t="s">
        <v>2</v>
      </c>
      <c r="C25" s="82"/>
      <c r="D25" s="33" t="s">
        <v>3</v>
      </c>
    </row>
    <row r="26" spans="1:4" x14ac:dyDescent="0.2">
      <c r="A26" s="32" t="s">
        <v>4</v>
      </c>
      <c r="B26" s="83" t="s">
        <v>5</v>
      </c>
      <c r="C26" s="83"/>
      <c r="D26" s="13">
        <v>1818.34</v>
      </c>
    </row>
    <row r="27" spans="1:4" x14ac:dyDescent="0.2">
      <c r="A27" s="32" t="s">
        <v>6</v>
      </c>
      <c r="B27" s="83" t="s">
        <v>7</v>
      </c>
      <c r="C27" s="83"/>
      <c r="D27" s="13"/>
    </row>
    <row r="28" spans="1:4" x14ac:dyDescent="0.2">
      <c r="A28" s="32" t="s">
        <v>8</v>
      </c>
      <c r="B28" s="83" t="s">
        <v>9</v>
      </c>
      <c r="C28" s="83"/>
      <c r="D28" s="13"/>
    </row>
    <row r="29" spans="1:4" x14ac:dyDescent="0.2">
      <c r="A29" s="32" t="s">
        <v>10</v>
      </c>
      <c r="B29" s="83" t="s">
        <v>11</v>
      </c>
      <c r="C29" s="83"/>
      <c r="D29" s="13"/>
    </row>
    <row r="30" spans="1:4" x14ac:dyDescent="0.2">
      <c r="A30" s="32" t="s">
        <v>12</v>
      </c>
      <c r="B30" s="83" t="s">
        <v>13</v>
      </c>
      <c r="C30" s="83"/>
      <c r="D30" s="13"/>
    </row>
    <row r="31" spans="1:4" x14ac:dyDescent="0.2">
      <c r="A31" s="32"/>
      <c r="B31" s="83"/>
      <c r="C31" s="83"/>
      <c r="D31" s="13"/>
    </row>
    <row r="32" spans="1:4" x14ac:dyDescent="0.2">
      <c r="A32" s="3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1818.34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33" t="s">
        <v>19</v>
      </c>
      <c r="B40" s="82" t="s">
        <v>20</v>
      </c>
      <c r="C40" s="82"/>
      <c r="D40" s="33" t="s">
        <v>3</v>
      </c>
    </row>
    <row r="41" spans="1:4" x14ac:dyDescent="0.2">
      <c r="A41" s="32" t="s">
        <v>4</v>
      </c>
      <c r="B41" s="34" t="s">
        <v>21</v>
      </c>
      <c r="C41" s="12">
        <f>TRUNC(1/12,4)</f>
        <v>8.3299999999999999E-2</v>
      </c>
      <c r="D41" s="13">
        <f>TRUNC($D$33*C41,2)</f>
        <v>151.46</v>
      </c>
    </row>
    <row r="42" spans="1:4" x14ac:dyDescent="0.2">
      <c r="A42" s="32" t="s">
        <v>6</v>
      </c>
      <c r="B42" s="34" t="s">
        <v>22</v>
      </c>
      <c r="C42" s="12">
        <f>TRUNC(((1+1/3)/12),4)</f>
        <v>0.1111</v>
      </c>
      <c r="D42" s="13">
        <f>TRUNC($D$33*C42,2)</f>
        <v>202.01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353.47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 x14ac:dyDescent="0.2">
      <c r="A49" s="32" t="s">
        <v>4</v>
      </c>
      <c r="B49" s="34" t="s">
        <v>27</v>
      </c>
      <c r="C49" s="9">
        <v>0.2</v>
      </c>
      <c r="D49" s="13">
        <f>TRUNC(($D$33+$D$43)*C49,2)</f>
        <v>434.36</v>
      </c>
    </row>
    <row r="50" spans="1:4" x14ac:dyDescent="0.2">
      <c r="A50" s="32" t="s">
        <v>6</v>
      </c>
      <c r="B50" s="34" t="s">
        <v>28</v>
      </c>
      <c r="C50" s="9">
        <v>2.5000000000000001E-2</v>
      </c>
      <c r="D50" s="13">
        <f t="shared" ref="D50:D56" si="0">TRUNC(($D$33+$D$43)*C50,2)</f>
        <v>54.29</v>
      </c>
    </row>
    <row r="51" spans="1:4" x14ac:dyDescent="0.2">
      <c r="A51" s="32" t="s">
        <v>8</v>
      </c>
      <c r="B51" s="34" t="s">
        <v>29</v>
      </c>
      <c r="C51" s="16">
        <v>0.03</v>
      </c>
      <c r="D51" s="13">
        <f t="shared" si="0"/>
        <v>65.150000000000006</v>
      </c>
    </row>
    <row r="52" spans="1:4" x14ac:dyDescent="0.2">
      <c r="A52" s="32" t="s">
        <v>10</v>
      </c>
      <c r="B52" s="34" t="s">
        <v>30</v>
      </c>
      <c r="C52" s="9">
        <v>1.4999999999999999E-2</v>
      </c>
      <c r="D52" s="13">
        <f t="shared" si="0"/>
        <v>32.57</v>
      </c>
    </row>
    <row r="53" spans="1:4" x14ac:dyDescent="0.2">
      <c r="A53" s="32" t="s">
        <v>12</v>
      </c>
      <c r="B53" s="34" t="s">
        <v>31</v>
      </c>
      <c r="C53" s="9">
        <v>0.01</v>
      </c>
      <c r="D53" s="13">
        <f t="shared" si="0"/>
        <v>21.71</v>
      </c>
    </row>
    <row r="54" spans="1:4" x14ac:dyDescent="0.2">
      <c r="A54" s="32" t="s">
        <v>32</v>
      </c>
      <c r="B54" s="34" t="s">
        <v>33</v>
      </c>
      <c r="C54" s="9">
        <v>6.0000000000000001E-3</v>
      </c>
      <c r="D54" s="13">
        <f t="shared" si="0"/>
        <v>13.03</v>
      </c>
    </row>
    <row r="55" spans="1:4" x14ac:dyDescent="0.2">
      <c r="A55" s="32" t="s">
        <v>14</v>
      </c>
      <c r="B55" s="34" t="s">
        <v>34</v>
      </c>
      <c r="C55" s="9">
        <v>2E-3</v>
      </c>
      <c r="D55" s="13">
        <f t="shared" si="0"/>
        <v>4.34</v>
      </c>
    </row>
    <row r="56" spans="1:4" x14ac:dyDescent="0.2">
      <c r="A56" s="32" t="s">
        <v>35</v>
      </c>
      <c r="B56" s="34" t="s">
        <v>36</v>
      </c>
      <c r="C56" s="9">
        <v>0.08</v>
      </c>
      <c r="D56" s="13">
        <f t="shared" si="0"/>
        <v>173.74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799.19000000000017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33" t="s">
        <v>39</v>
      </c>
      <c r="B62" s="91" t="s">
        <v>40</v>
      </c>
      <c r="C62" s="91"/>
      <c r="D62" s="33" t="s">
        <v>3</v>
      </c>
    </row>
    <row r="63" spans="1:4" x14ac:dyDescent="0.2">
      <c r="A63" s="32" t="s">
        <v>4</v>
      </c>
      <c r="B63" s="83" t="s">
        <v>41</v>
      </c>
      <c r="C63" s="83"/>
      <c r="D63" s="13">
        <f>(22*2*4.9)-(D26*0.06)</f>
        <v>106.49960000000003</v>
      </c>
    </row>
    <row r="64" spans="1:4" x14ac:dyDescent="0.2">
      <c r="A64" s="3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32" t="s">
        <v>8</v>
      </c>
      <c r="B65" s="83" t="s">
        <v>108</v>
      </c>
      <c r="C65" s="83"/>
      <c r="D65" s="13">
        <v>146</v>
      </c>
    </row>
    <row r="66" spans="1:5" x14ac:dyDescent="0.2">
      <c r="A66" s="32" t="s">
        <v>10</v>
      </c>
      <c r="B66" s="83" t="s">
        <v>109</v>
      </c>
      <c r="C66" s="83"/>
      <c r="D66" s="13">
        <v>12.11</v>
      </c>
    </row>
    <row r="67" spans="1:5" x14ac:dyDescent="0.2">
      <c r="A67" s="3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520.08759999999995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33">
        <v>2</v>
      </c>
      <c r="B73" s="91" t="s">
        <v>44</v>
      </c>
      <c r="C73" s="91"/>
      <c r="D73" s="33" t="s">
        <v>3</v>
      </c>
    </row>
    <row r="74" spans="1:5" x14ac:dyDescent="0.2">
      <c r="A74" s="32" t="s">
        <v>19</v>
      </c>
      <c r="B74" s="83" t="s">
        <v>20</v>
      </c>
      <c r="C74" s="83"/>
      <c r="D74" s="14">
        <f>D43</f>
        <v>353.47</v>
      </c>
    </row>
    <row r="75" spans="1:5" x14ac:dyDescent="0.2">
      <c r="A75" s="32" t="s">
        <v>24</v>
      </c>
      <c r="B75" s="83" t="s">
        <v>25</v>
      </c>
      <c r="C75" s="83"/>
      <c r="D75" s="14">
        <f>D57</f>
        <v>799.19000000000017</v>
      </c>
    </row>
    <row r="76" spans="1:5" x14ac:dyDescent="0.2">
      <c r="A76" s="32" t="s">
        <v>39</v>
      </c>
      <c r="B76" s="83" t="s">
        <v>40</v>
      </c>
      <c r="C76" s="83"/>
      <c r="D76" s="14">
        <f>D68</f>
        <v>520.08759999999995</v>
      </c>
    </row>
    <row r="77" spans="1:5" x14ac:dyDescent="0.2">
      <c r="A77" s="82" t="s">
        <v>16</v>
      </c>
      <c r="B77" s="82"/>
      <c r="C77" s="82"/>
      <c r="D77" s="19">
        <f>SUM(D74:D76)</f>
        <v>1672.7476000000001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33">
        <v>3</v>
      </c>
      <c r="B82" s="91" t="s">
        <v>46</v>
      </c>
      <c r="C82" s="91"/>
      <c r="D82" s="33" t="s">
        <v>3</v>
      </c>
    </row>
    <row r="83" spans="1:5" x14ac:dyDescent="0.2">
      <c r="A83" s="32" t="s">
        <v>4</v>
      </c>
      <c r="B83" s="10" t="s">
        <v>47</v>
      </c>
      <c r="C83" s="9">
        <f>TRUNC(((1/12)*5%),4)</f>
        <v>4.1000000000000003E-3</v>
      </c>
      <c r="D83" s="13">
        <f>TRUNC($D$33*C83,2)</f>
        <v>7.45</v>
      </c>
    </row>
    <row r="84" spans="1:5" x14ac:dyDescent="0.2">
      <c r="A84" s="32" t="s">
        <v>6</v>
      </c>
      <c r="B84" s="10" t="s">
        <v>48</v>
      </c>
      <c r="C84" s="9">
        <v>0.08</v>
      </c>
      <c r="D84" s="13">
        <f>TRUNC(D83*C84,2)</f>
        <v>0.59</v>
      </c>
    </row>
    <row r="85" spans="1:5" x14ac:dyDescent="0.2">
      <c r="A85" s="32" t="s">
        <v>8</v>
      </c>
      <c r="B85" s="10" t="s">
        <v>49</v>
      </c>
      <c r="C85" s="9">
        <f>TRUNC(8%*5%*40%,4)</f>
        <v>1.6000000000000001E-3</v>
      </c>
      <c r="D85" s="13">
        <f>TRUNC($D$33*C85,2)</f>
        <v>2.9</v>
      </c>
    </row>
    <row r="86" spans="1:5" x14ac:dyDescent="0.2">
      <c r="A86" s="32" t="s">
        <v>10</v>
      </c>
      <c r="B86" s="10" t="s">
        <v>50</v>
      </c>
      <c r="C86" s="9">
        <f>TRUNC(((7/30)/12)*95%,4)</f>
        <v>1.84E-2</v>
      </c>
      <c r="D86" s="13">
        <f>TRUNC($D$33*C86,2)</f>
        <v>33.450000000000003</v>
      </c>
    </row>
    <row r="87" spans="1:5" ht="25.5" x14ac:dyDescent="0.2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12.3</v>
      </c>
    </row>
    <row r="88" spans="1:5" x14ac:dyDescent="0.2">
      <c r="A88" s="32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55.27</v>
      </c>
    </row>
    <row r="89" spans="1:5" x14ac:dyDescent="0.2">
      <c r="A89" s="89" t="s">
        <v>16</v>
      </c>
      <c r="B89" s="90"/>
      <c r="C89" s="93"/>
      <c r="D89" s="19">
        <f>SUM(D83:D88)</f>
        <v>111.96000000000001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33" t="s">
        <v>53</v>
      </c>
      <c r="B97" s="91" t="s">
        <v>80</v>
      </c>
      <c r="C97" s="91"/>
      <c r="D97" s="33" t="s">
        <v>3</v>
      </c>
    </row>
    <row r="98" spans="1:6" x14ac:dyDescent="0.2">
      <c r="A98" s="32" t="s">
        <v>4</v>
      </c>
      <c r="B98" s="34" t="s">
        <v>81</v>
      </c>
      <c r="C98" s="9">
        <f>TRUNC(((1+1/3)/12)/12,4)</f>
        <v>9.1999999999999998E-3</v>
      </c>
      <c r="D98" s="13">
        <f>TRUNC(($D$33+$D$77+$D$89)*C98,2)</f>
        <v>33.14</v>
      </c>
    </row>
    <row r="99" spans="1:6" x14ac:dyDescent="0.2">
      <c r="A99" s="32" t="s">
        <v>6</v>
      </c>
      <c r="B99" s="34" t="s">
        <v>82</v>
      </c>
      <c r="C99" s="9">
        <f>TRUNC(((2/30)/12),4)</f>
        <v>5.4999999999999997E-3</v>
      </c>
      <c r="D99" s="13">
        <f t="shared" ref="D99:D103" si="2">TRUNC(($D$33+$D$77+$D$89)*C99,2)</f>
        <v>19.809999999999999</v>
      </c>
    </row>
    <row r="100" spans="1:6" x14ac:dyDescent="0.2">
      <c r="A100" s="32" t="s">
        <v>8</v>
      </c>
      <c r="B100" s="34" t="s">
        <v>83</v>
      </c>
      <c r="C100" s="9">
        <f>TRUNC(((5/30)/12)*2%,4)</f>
        <v>2.0000000000000001E-4</v>
      </c>
      <c r="D100" s="13">
        <f t="shared" si="2"/>
        <v>0.72</v>
      </c>
    </row>
    <row r="101" spans="1:6" x14ac:dyDescent="0.2">
      <c r="A101" s="32" t="s">
        <v>10</v>
      </c>
      <c r="B101" s="34" t="s">
        <v>84</v>
      </c>
      <c r="C101" s="9">
        <f>TRUNC(((15/30)/12)*8%,4)</f>
        <v>3.3E-3</v>
      </c>
      <c r="D101" s="13">
        <f t="shared" si="2"/>
        <v>11.89</v>
      </c>
    </row>
    <row r="102" spans="1:6" x14ac:dyDescent="0.2">
      <c r="A102" s="32" t="s">
        <v>12</v>
      </c>
      <c r="B102" s="34" t="s">
        <v>85</v>
      </c>
      <c r="C102" s="9">
        <f>((1+1/3)/12)*3%*(4/12)</f>
        <v>1.1111111111111109E-3</v>
      </c>
      <c r="D102" s="13">
        <f t="shared" si="2"/>
        <v>4</v>
      </c>
    </row>
    <row r="103" spans="1:6" x14ac:dyDescent="0.2">
      <c r="A103" s="32" t="s">
        <v>32</v>
      </c>
      <c r="B103" s="34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69.56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33" t="s">
        <v>54</v>
      </c>
      <c r="B109" s="91" t="s">
        <v>88</v>
      </c>
      <c r="C109" s="91"/>
      <c r="D109" s="33" t="s">
        <v>3</v>
      </c>
    </row>
    <row r="110" spans="1:6" x14ac:dyDescent="0.2">
      <c r="A110" s="3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33">
        <v>4</v>
      </c>
      <c r="B116" s="82" t="s">
        <v>56</v>
      </c>
      <c r="C116" s="82"/>
      <c r="D116" s="33" t="s">
        <v>3</v>
      </c>
    </row>
    <row r="117" spans="1:4" x14ac:dyDescent="0.2">
      <c r="A117" s="32" t="s">
        <v>53</v>
      </c>
      <c r="B117" s="83" t="s">
        <v>80</v>
      </c>
      <c r="C117" s="83"/>
      <c r="D117" s="14">
        <f>D104</f>
        <v>69.56</v>
      </c>
    </row>
    <row r="118" spans="1:4" x14ac:dyDescent="0.2">
      <c r="A118" s="3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69.56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33">
        <v>5</v>
      </c>
      <c r="B124" s="88" t="s">
        <v>58</v>
      </c>
      <c r="C124" s="88"/>
      <c r="D124" s="33" t="s">
        <v>3</v>
      </c>
    </row>
    <row r="125" spans="1:4" x14ac:dyDescent="0.2">
      <c r="A125" s="32" t="s">
        <v>4</v>
      </c>
      <c r="B125" s="34" t="s">
        <v>59</v>
      </c>
      <c r="C125" s="34"/>
      <c r="D125" s="13">
        <v>54.53</v>
      </c>
    </row>
    <row r="126" spans="1:4" x14ac:dyDescent="0.2">
      <c r="A126" s="32" t="s">
        <v>6</v>
      </c>
      <c r="B126" s="34" t="s">
        <v>60</v>
      </c>
      <c r="C126" s="34"/>
      <c r="D126" s="13"/>
    </row>
    <row r="127" spans="1:4" x14ac:dyDescent="0.2">
      <c r="A127" s="32" t="s">
        <v>8</v>
      </c>
      <c r="B127" s="34" t="s">
        <v>61</v>
      </c>
      <c r="C127" s="34"/>
      <c r="D127" s="13"/>
    </row>
    <row r="128" spans="1:4" x14ac:dyDescent="0.2">
      <c r="A128" s="32" t="s">
        <v>10</v>
      </c>
      <c r="B128" s="34" t="s">
        <v>15</v>
      </c>
      <c r="C128" s="34"/>
      <c r="D128" s="13"/>
    </row>
    <row r="129" spans="1:4" x14ac:dyDescent="0.2">
      <c r="A129" s="82" t="s">
        <v>37</v>
      </c>
      <c r="B129" s="82"/>
      <c r="C129" s="82"/>
      <c r="D129" s="20">
        <f>SUM(D125:D128)</f>
        <v>54.53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33">
        <v>6</v>
      </c>
      <c r="B134" s="35" t="s">
        <v>63</v>
      </c>
      <c r="C134" s="33" t="s">
        <v>26</v>
      </c>
      <c r="D134" s="33" t="s">
        <v>3</v>
      </c>
    </row>
    <row r="135" spans="1:4" x14ac:dyDescent="0.2">
      <c r="A135" s="32" t="s">
        <v>4</v>
      </c>
      <c r="B135" s="34" t="s">
        <v>64</v>
      </c>
      <c r="C135" s="9">
        <v>0.05</v>
      </c>
      <c r="D135" s="14">
        <f>D155*C135</f>
        <v>186.35688000000002</v>
      </c>
    </row>
    <row r="136" spans="1:4" x14ac:dyDescent="0.2">
      <c r="A136" s="32" t="s">
        <v>6</v>
      </c>
      <c r="B136" s="34" t="s">
        <v>65</v>
      </c>
      <c r="C136" s="9">
        <v>0.06</v>
      </c>
      <c r="D136" s="13">
        <f>(D155+D135)*C136</f>
        <v>234.80966879999997</v>
      </c>
    </row>
    <row r="137" spans="1:4" x14ac:dyDescent="0.2">
      <c r="A137" s="32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392.80603051034478</v>
      </c>
    </row>
    <row r="138" spans="1:4" x14ac:dyDescent="0.2">
      <c r="A138" s="32"/>
      <c r="B138" s="34" t="s">
        <v>67</v>
      </c>
      <c r="C138" s="9"/>
      <c r="D138" s="14">
        <f>$D$157*C138</f>
        <v>0</v>
      </c>
    </row>
    <row r="139" spans="1:4" x14ac:dyDescent="0.2">
      <c r="A139" s="32"/>
      <c r="B139" s="34" t="s">
        <v>102</v>
      </c>
      <c r="C139" s="9">
        <v>6.4999999999999997E-3</v>
      </c>
      <c r="D139" s="14">
        <f t="shared" ref="D139:D143" si="3">$D$157*C139</f>
        <v>29.517214999999997</v>
      </c>
    </row>
    <row r="140" spans="1:4" x14ac:dyDescent="0.2">
      <c r="A140" s="32"/>
      <c r="B140" s="34" t="s">
        <v>103</v>
      </c>
      <c r="C140" s="9">
        <v>0.03</v>
      </c>
      <c r="D140" s="14">
        <f t="shared" si="3"/>
        <v>136.23329999999999</v>
      </c>
    </row>
    <row r="141" spans="1:4" x14ac:dyDescent="0.2">
      <c r="A141" s="32"/>
      <c r="B141" s="34" t="s">
        <v>68</v>
      </c>
      <c r="C141" s="32"/>
      <c r="D141" s="14">
        <f t="shared" si="3"/>
        <v>0</v>
      </c>
    </row>
    <row r="142" spans="1:4" x14ac:dyDescent="0.2">
      <c r="A142" s="32"/>
      <c r="B142" s="34" t="s">
        <v>69</v>
      </c>
      <c r="C142" s="9"/>
      <c r="D142" s="14">
        <f t="shared" si="3"/>
        <v>0</v>
      </c>
    </row>
    <row r="143" spans="1:4" x14ac:dyDescent="0.2">
      <c r="A143" s="32"/>
      <c r="B143" s="34" t="s">
        <v>104</v>
      </c>
      <c r="C143" s="9">
        <v>0.05</v>
      </c>
      <c r="D143" s="14">
        <f t="shared" si="3"/>
        <v>227.05549999999999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813.97257931034483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33"/>
      <c r="B149" s="82" t="s">
        <v>71</v>
      </c>
      <c r="C149" s="82"/>
      <c r="D149" s="33" t="s">
        <v>3</v>
      </c>
    </row>
    <row r="150" spans="1:4" x14ac:dyDescent="0.2">
      <c r="A150" s="33" t="s">
        <v>4</v>
      </c>
      <c r="B150" s="83" t="s">
        <v>1</v>
      </c>
      <c r="C150" s="83"/>
      <c r="D150" s="22">
        <f>D33</f>
        <v>1818.34</v>
      </c>
    </row>
    <row r="151" spans="1:4" x14ac:dyDescent="0.2">
      <c r="A151" s="33" t="s">
        <v>6</v>
      </c>
      <c r="B151" s="83" t="s">
        <v>17</v>
      </c>
      <c r="C151" s="83"/>
      <c r="D151" s="22">
        <f>D77</f>
        <v>1672.7476000000001</v>
      </c>
    </row>
    <row r="152" spans="1:4" x14ac:dyDescent="0.2">
      <c r="A152" s="33" t="s">
        <v>8</v>
      </c>
      <c r="B152" s="83" t="s">
        <v>45</v>
      </c>
      <c r="C152" s="83"/>
      <c r="D152" s="22">
        <f>D89</f>
        <v>111.96000000000001</v>
      </c>
    </row>
    <row r="153" spans="1:4" x14ac:dyDescent="0.2">
      <c r="A153" s="33" t="s">
        <v>10</v>
      </c>
      <c r="B153" s="83" t="s">
        <v>52</v>
      </c>
      <c r="C153" s="83"/>
      <c r="D153" s="22">
        <f>D119</f>
        <v>69.56</v>
      </c>
    </row>
    <row r="154" spans="1:4" x14ac:dyDescent="0.2">
      <c r="A154" s="33" t="s">
        <v>12</v>
      </c>
      <c r="B154" s="83" t="s">
        <v>57</v>
      </c>
      <c r="C154" s="83"/>
      <c r="D154" s="22">
        <f>D129</f>
        <v>54.53</v>
      </c>
    </row>
    <row r="155" spans="1:4" x14ac:dyDescent="0.2">
      <c r="A155" s="82" t="s">
        <v>101</v>
      </c>
      <c r="B155" s="82"/>
      <c r="C155" s="82"/>
      <c r="D155" s="23">
        <f>SUM(D150:D154)</f>
        <v>3727.1376</v>
      </c>
    </row>
    <row r="156" spans="1:4" x14ac:dyDescent="0.2">
      <c r="A156" s="33" t="s">
        <v>32</v>
      </c>
      <c r="B156" s="83" t="s">
        <v>72</v>
      </c>
      <c r="C156" s="83"/>
      <c r="D156" s="24">
        <f>D144</f>
        <v>813.97257931034483</v>
      </c>
    </row>
    <row r="157" spans="1:4" x14ac:dyDescent="0.2">
      <c r="A157" s="82" t="s">
        <v>73</v>
      </c>
      <c r="B157" s="82"/>
      <c r="C157" s="82"/>
      <c r="D157" s="23">
        <f>ROUND(SUM(D155:D156),2)</f>
        <v>4541.1099999999997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0" zoomScale="115" zoomScaleNormal="115" workbookViewId="0">
      <selection activeCell="D68" sqref="D68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4" t="s">
        <v>0</v>
      </c>
      <c r="B1" s="94"/>
      <c r="C1" s="94"/>
      <c r="D1" s="94"/>
    </row>
    <row r="2" spans="1:4" ht="15.75" x14ac:dyDescent="0.25">
      <c r="A2" s="26"/>
      <c r="B2" s="26"/>
      <c r="C2" s="26"/>
      <c r="D2" s="26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9" t="s">
        <v>91</v>
      </c>
      <c r="C5" s="27"/>
      <c r="D5" s="28"/>
    </row>
    <row r="6" spans="1:4" x14ac:dyDescent="0.2">
      <c r="A6" s="5" t="s">
        <v>6</v>
      </c>
      <c r="B6" s="29" t="s">
        <v>92</v>
      </c>
      <c r="C6" s="27"/>
      <c r="D6" s="28"/>
    </row>
    <row r="7" spans="1:4" x14ac:dyDescent="0.2">
      <c r="A7" s="5" t="s">
        <v>8</v>
      </c>
      <c r="B7" s="29" t="s">
        <v>93</v>
      </c>
      <c r="C7" s="27"/>
      <c r="D7" s="28"/>
    </row>
    <row r="8" spans="1:4" x14ac:dyDescent="0.2">
      <c r="A8" s="5" t="s">
        <v>10</v>
      </c>
      <c r="B8" s="29" t="s">
        <v>94</v>
      </c>
      <c r="C8" s="27"/>
      <c r="D8" s="28"/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78" t="s">
        <v>96</v>
      </c>
      <c r="B12" s="78"/>
      <c r="C12" s="72" t="s">
        <v>97</v>
      </c>
      <c r="D12" s="30" t="s">
        <v>98</v>
      </c>
    </row>
    <row r="13" spans="1:4" x14ac:dyDescent="0.2">
      <c r="A13" s="79" t="s">
        <v>164</v>
      </c>
      <c r="B13" s="79"/>
      <c r="C13" s="73" t="s">
        <v>106</v>
      </c>
      <c r="D13" s="73">
        <v>1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0" t="s">
        <v>164</v>
      </c>
      <c r="D17" s="81"/>
    </row>
    <row r="18" spans="1:4" x14ac:dyDescent="0.2">
      <c r="A18" s="5">
        <v>2</v>
      </c>
      <c r="B18" s="5" t="s">
        <v>99</v>
      </c>
      <c r="C18" s="80" t="s">
        <v>165</v>
      </c>
      <c r="D18" s="81"/>
    </row>
    <row r="19" spans="1:4" x14ac:dyDescent="0.2">
      <c r="A19" s="5">
        <v>3</v>
      </c>
      <c r="B19" s="5" t="s">
        <v>76</v>
      </c>
      <c r="C19" s="80"/>
      <c r="D19" s="81"/>
    </row>
    <row r="20" spans="1:4" x14ac:dyDescent="0.2">
      <c r="A20" s="5">
        <v>4</v>
      </c>
      <c r="B20" s="5" t="s">
        <v>77</v>
      </c>
      <c r="C20" s="80"/>
      <c r="D20" s="81"/>
    </row>
    <row r="21" spans="1:4" x14ac:dyDescent="0.2">
      <c r="A21" s="5">
        <v>5</v>
      </c>
      <c r="B21" s="5" t="s">
        <v>78</v>
      </c>
      <c r="C21" s="80"/>
      <c r="D21" s="81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74">
        <v>1</v>
      </c>
      <c r="B25" s="82" t="s">
        <v>2</v>
      </c>
      <c r="C25" s="82"/>
      <c r="D25" s="74" t="s">
        <v>3</v>
      </c>
    </row>
    <row r="26" spans="1:4" x14ac:dyDescent="0.2">
      <c r="A26" s="72" t="s">
        <v>4</v>
      </c>
      <c r="B26" s="83" t="s">
        <v>5</v>
      </c>
      <c r="C26" s="83"/>
      <c r="D26" s="13">
        <v>2468.85</v>
      </c>
    </row>
    <row r="27" spans="1:4" x14ac:dyDescent="0.2">
      <c r="A27" s="72" t="s">
        <v>6</v>
      </c>
      <c r="B27" s="83" t="s">
        <v>7</v>
      </c>
      <c r="C27" s="83"/>
      <c r="D27" s="13"/>
    </row>
    <row r="28" spans="1:4" x14ac:dyDescent="0.2">
      <c r="A28" s="72" t="s">
        <v>8</v>
      </c>
      <c r="B28" s="83" t="s">
        <v>9</v>
      </c>
      <c r="C28" s="83"/>
      <c r="D28" s="13"/>
    </row>
    <row r="29" spans="1:4" x14ac:dyDescent="0.2">
      <c r="A29" s="72" t="s">
        <v>10</v>
      </c>
      <c r="B29" s="83" t="s">
        <v>11</v>
      </c>
      <c r="C29" s="83"/>
      <c r="D29" s="13"/>
    </row>
    <row r="30" spans="1:4" x14ac:dyDescent="0.2">
      <c r="A30" s="72" t="s">
        <v>12</v>
      </c>
      <c r="B30" s="83" t="s">
        <v>13</v>
      </c>
      <c r="C30" s="83"/>
      <c r="D30" s="13"/>
    </row>
    <row r="31" spans="1:4" x14ac:dyDescent="0.2">
      <c r="A31" s="72"/>
      <c r="B31" s="83"/>
      <c r="C31" s="83"/>
      <c r="D31" s="13"/>
    </row>
    <row r="32" spans="1:4" x14ac:dyDescent="0.2">
      <c r="A32" s="72" t="s">
        <v>14</v>
      </c>
      <c r="B32" s="83" t="s">
        <v>15</v>
      </c>
      <c r="C32" s="83"/>
      <c r="D32" s="13"/>
    </row>
    <row r="33" spans="1:4" x14ac:dyDescent="0.2">
      <c r="A33" s="82" t="s">
        <v>16</v>
      </c>
      <c r="B33" s="82"/>
      <c r="C33" s="82"/>
      <c r="D33" s="20">
        <f>SUM(D26:D32)</f>
        <v>2468.85</v>
      </c>
    </row>
    <row r="36" spans="1:4" x14ac:dyDescent="0.2">
      <c r="A36" s="85" t="s">
        <v>17</v>
      </c>
      <c r="B36" s="85"/>
      <c r="C36" s="85"/>
      <c r="D36" s="85"/>
    </row>
    <row r="37" spans="1:4" x14ac:dyDescent="0.2">
      <c r="A37" s="3"/>
    </row>
    <row r="38" spans="1:4" x14ac:dyDescent="0.2">
      <c r="A38" s="92" t="s">
        <v>18</v>
      </c>
      <c r="B38" s="92"/>
      <c r="C38" s="92"/>
      <c r="D38" s="92"/>
    </row>
    <row r="40" spans="1:4" x14ac:dyDescent="0.2">
      <c r="A40" s="74" t="s">
        <v>19</v>
      </c>
      <c r="B40" s="82" t="s">
        <v>20</v>
      </c>
      <c r="C40" s="82"/>
      <c r="D40" s="74" t="s">
        <v>3</v>
      </c>
    </row>
    <row r="41" spans="1:4" x14ac:dyDescent="0.2">
      <c r="A41" s="72" t="s">
        <v>4</v>
      </c>
      <c r="B41" s="75" t="s">
        <v>21</v>
      </c>
      <c r="C41" s="12">
        <f>TRUNC(1/12,4)</f>
        <v>8.3299999999999999E-2</v>
      </c>
      <c r="D41" s="13">
        <f>TRUNC($D$33*C41,2)</f>
        <v>205.65</v>
      </c>
    </row>
    <row r="42" spans="1:4" x14ac:dyDescent="0.2">
      <c r="A42" s="72" t="s">
        <v>6</v>
      </c>
      <c r="B42" s="75" t="s">
        <v>22</v>
      </c>
      <c r="C42" s="12">
        <f>TRUNC(((1+1/3)/12),4)</f>
        <v>0.1111</v>
      </c>
      <c r="D42" s="13">
        <f>TRUNC($D$33*C42,2)</f>
        <v>274.27999999999997</v>
      </c>
    </row>
    <row r="43" spans="1:4" x14ac:dyDescent="0.2">
      <c r="A43" s="82" t="s">
        <v>16</v>
      </c>
      <c r="B43" s="82"/>
      <c r="C43" s="31">
        <f>SUM(C41:C42)</f>
        <v>0.19440000000000002</v>
      </c>
      <c r="D43" s="19">
        <f>SUM(D41:D42)</f>
        <v>479.92999999999995</v>
      </c>
    </row>
    <row r="46" spans="1:4" x14ac:dyDescent="0.2">
      <c r="A46" s="95" t="s">
        <v>23</v>
      </c>
      <c r="B46" s="95"/>
      <c r="C46" s="95"/>
      <c r="D46" s="95"/>
    </row>
    <row r="48" spans="1:4" x14ac:dyDescent="0.2">
      <c r="A48" s="74" t="s">
        <v>24</v>
      </c>
      <c r="B48" s="74" t="s">
        <v>25</v>
      </c>
      <c r="C48" s="74" t="s">
        <v>26</v>
      </c>
      <c r="D48" s="74" t="s">
        <v>3</v>
      </c>
    </row>
    <row r="49" spans="1:4" x14ac:dyDescent="0.2">
      <c r="A49" s="72" t="s">
        <v>4</v>
      </c>
      <c r="B49" s="75" t="s">
        <v>27</v>
      </c>
      <c r="C49" s="9">
        <v>0.2</v>
      </c>
      <c r="D49" s="13">
        <f>TRUNC(($D$33+$D$43)*C49,2)</f>
        <v>589.75</v>
      </c>
    </row>
    <row r="50" spans="1:4" x14ac:dyDescent="0.2">
      <c r="A50" s="72" t="s">
        <v>6</v>
      </c>
      <c r="B50" s="75" t="s">
        <v>28</v>
      </c>
      <c r="C50" s="9">
        <v>2.5000000000000001E-2</v>
      </c>
      <c r="D50" s="13">
        <f t="shared" ref="D50:D56" si="0">TRUNC(($D$33+$D$43)*C50,2)</f>
        <v>73.709999999999994</v>
      </c>
    </row>
    <row r="51" spans="1:4" x14ac:dyDescent="0.2">
      <c r="A51" s="72" t="s">
        <v>8</v>
      </c>
      <c r="B51" s="75" t="s">
        <v>29</v>
      </c>
      <c r="C51" s="16">
        <v>0.03</v>
      </c>
      <c r="D51" s="13">
        <f t="shared" si="0"/>
        <v>88.46</v>
      </c>
    </row>
    <row r="52" spans="1:4" x14ac:dyDescent="0.2">
      <c r="A52" s="72" t="s">
        <v>10</v>
      </c>
      <c r="B52" s="75" t="s">
        <v>30</v>
      </c>
      <c r="C52" s="9">
        <v>1.4999999999999999E-2</v>
      </c>
      <c r="D52" s="13">
        <f t="shared" si="0"/>
        <v>44.23</v>
      </c>
    </row>
    <row r="53" spans="1:4" x14ac:dyDescent="0.2">
      <c r="A53" s="72" t="s">
        <v>12</v>
      </c>
      <c r="B53" s="75" t="s">
        <v>31</v>
      </c>
      <c r="C53" s="9">
        <v>0.01</v>
      </c>
      <c r="D53" s="13">
        <f t="shared" si="0"/>
        <v>29.48</v>
      </c>
    </row>
    <row r="54" spans="1:4" x14ac:dyDescent="0.2">
      <c r="A54" s="72" t="s">
        <v>32</v>
      </c>
      <c r="B54" s="75" t="s">
        <v>33</v>
      </c>
      <c r="C54" s="9">
        <v>6.0000000000000001E-3</v>
      </c>
      <c r="D54" s="13">
        <f t="shared" si="0"/>
        <v>17.690000000000001</v>
      </c>
    </row>
    <row r="55" spans="1:4" x14ac:dyDescent="0.2">
      <c r="A55" s="72" t="s">
        <v>14</v>
      </c>
      <c r="B55" s="75" t="s">
        <v>34</v>
      </c>
      <c r="C55" s="9">
        <v>2E-3</v>
      </c>
      <c r="D55" s="13">
        <f t="shared" si="0"/>
        <v>5.89</v>
      </c>
    </row>
    <row r="56" spans="1:4" x14ac:dyDescent="0.2">
      <c r="A56" s="72" t="s">
        <v>35</v>
      </c>
      <c r="B56" s="75" t="s">
        <v>36</v>
      </c>
      <c r="C56" s="9">
        <v>0.08</v>
      </c>
      <c r="D56" s="13">
        <f t="shared" si="0"/>
        <v>235.9</v>
      </c>
    </row>
    <row r="57" spans="1:4" x14ac:dyDescent="0.2">
      <c r="A57" s="82" t="s">
        <v>37</v>
      </c>
      <c r="B57" s="82"/>
      <c r="C57" s="15">
        <f>SUM(C49:C56)</f>
        <v>0.36800000000000005</v>
      </c>
      <c r="D57" s="19">
        <f>SUM(D49:D56)</f>
        <v>1085.1100000000001</v>
      </c>
    </row>
    <row r="60" spans="1:4" x14ac:dyDescent="0.2">
      <c r="A60" s="92" t="s">
        <v>38</v>
      </c>
      <c r="B60" s="92"/>
      <c r="C60" s="92"/>
      <c r="D60" s="92"/>
    </row>
    <row r="62" spans="1:4" x14ac:dyDescent="0.2">
      <c r="A62" s="74" t="s">
        <v>39</v>
      </c>
      <c r="B62" s="91" t="s">
        <v>40</v>
      </c>
      <c r="C62" s="91"/>
      <c r="D62" s="74" t="s">
        <v>3</v>
      </c>
    </row>
    <row r="63" spans="1:4" x14ac:dyDescent="0.2">
      <c r="A63" s="72" t="s">
        <v>4</v>
      </c>
      <c r="B63" s="83" t="s">
        <v>41</v>
      </c>
      <c r="C63" s="83"/>
      <c r="D63" s="13">
        <f>(22*2*4.9)-(D26*0.06)</f>
        <v>67.469000000000023</v>
      </c>
    </row>
    <row r="64" spans="1:4" x14ac:dyDescent="0.2">
      <c r="A64" s="72" t="s">
        <v>6</v>
      </c>
      <c r="B64" s="83" t="s">
        <v>42</v>
      </c>
      <c r="C64" s="83"/>
      <c r="D64" s="13">
        <f>14.28*0.8*22</f>
        <v>251.32799999999997</v>
      </c>
    </row>
    <row r="65" spans="1:5" x14ac:dyDescent="0.2">
      <c r="A65" s="72" t="s">
        <v>8</v>
      </c>
      <c r="B65" s="83" t="s">
        <v>108</v>
      </c>
      <c r="C65" s="83"/>
      <c r="D65" s="13">
        <v>146</v>
      </c>
    </row>
    <row r="66" spans="1:5" x14ac:dyDescent="0.2">
      <c r="A66" s="72" t="s">
        <v>10</v>
      </c>
      <c r="B66" s="83" t="s">
        <v>109</v>
      </c>
      <c r="C66" s="83"/>
      <c r="D66" s="13">
        <v>12.11</v>
      </c>
    </row>
    <row r="67" spans="1:5" x14ac:dyDescent="0.2">
      <c r="A67" s="72" t="s">
        <v>12</v>
      </c>
      <c r="B67" s="83" t="s">
        <v>110</v>
      </c>
      <c r="C67" s="83"/>
      <c r="D67" s="13">
        <v>4.1500000000000004</v>
      </c>
    </row>
    <row r="68" spans="1:5" x14ac:dyDescent="0.2">
      <c r="A68" s="82" t="s">
        <v>16</v>
      </c>
      <c r="B68" s="82"/>
      <c r="C68" s="82"/>
      <c r="D68" s="19">
        <f>SUM(D63:D67)</f>
        <v>481.05700000000002</v>
      </c>
    </row>
    <row r="71" spans="1:5" x14ac:dyDescent="0.2">
      <c r="A71" s="92" t="s">
        <v>43</v>
      </c>
      <c r="B71" s="92"/>
      <c r="C71" s="92"/>
      <c r="D71" s="92"/>
    </row>
    <row r="73" spans="1:5" x14ac:dyDescent="0.2">
      <c r="A73" s="74">
        <v>2</v>
      </c>
      <c r="B73" s="91" t="s">
        <v>44</v>
      </c>
      <c r="C73" s="91"/>
      <c r="D73" s="74" t="s">
        <v>3</v>
      </c>
    </row>
    <row r="74" spans="1:5" x14ac:dyDescent="0.2">
      <c r="A74" s="72" t="s">
        <v>19</v>
      </c>
      <c r="B74" s="83" t="s">
        <v>20</v>
      </c>
      <c r="C74" s="83"/>
      <c r="D74" s="14">
        <f>D43</f>
        <v>479.92999999999995</v>
      </c>
    </row>
    <row r="75" spans="1:5" x14ac:dyDescent="0.2">
      <c r="A75" s="72" t="s">
        <v>24</v>
      </c>
      <c r="B75" s="83" t="s">
        <v>25</v>
      </c>
      <c r="C75" s="83"/>
      <c r="D75" s="14">
        <f>D57</f>
        <v>1085.1100000000001</v>
      </c>
    </row>
    <row r="76" spans="1:5" x14ac:dyDescent="0.2">
      <c r="A76" s="72" t="s">
        <v>39</v>
      </c>
      <c r="B76" s="83" t="s">
        <v>40</v>
      </c>
      <c r="C76" s="83"/>
      <c r="D76" s="14">
        <f>D68</f>
        <v>481.05700000000002</v>
      </c>
    </row>
    <row r="77" spans="1:5" x14ac:dyDescent="0.2">
      <c r="A77" s="82" t="s">
        <v>16</v>
      </c>
      <c r="B77" s="82"/>
      <c r="C77" s="82"/>
      <c r="D77" s="19">
        <f>SUM(D74:D76)</f>
        <v>2046.097</v>
      </c>
    </row>
    <row r="78" spans="1:5" x14ac:dyDescent="0.2">
      <c r="A78" s="4"/>
      <c r="E78" s="18"/>
    </row>
    <row r="80" spans="1:5" x14ac:dyDescent="0.2">
      <c r="A80" s="85" t="s">
        <v>45</v>
      </c>
      <c r="B80" s="85"/>
      <c r="C80" s="85"/>
      <c r="D80" s="85"/>
      <c r="E80" s="17"/>
    </row>
    <row r="81" spans="1:5" ht="12.75" customHeight="1" x14ac:dyDescent="0.2">
      <c r="E81" s="18"/>
    </row>
    <row r="82" spans="1:5" x14ac:dyDescent="0.2">
      <c r="A82" s="74">
        <v>3</v>
      </c>
      <c r="B82" s="91" t="s">
        <v>46</v>
      </c>
      <c r="C82" s="91"/>
      <c r="D82" s="74" t="s">
        <v>3</v>
      </c>
    </row>
    <row r="83" spans="1:5" x14ac:dyDescent="0.2">
      <c r="A83" s="72" t="s">
        <v>4</v>
      </c>
      <c r="B83" s="10" t="s">
        <v>47</v>
      </c>
      <c r="C83" s="9">
        <f>TRUNC(((1/12)*5%),4)</f>
        <v>4.1000000000000003E-3</v>
      </c>
      <c r="D83" s="13">
        <f>TRUNC($D$33*C83,2)</f>
        <v>10.119999999999999</v>
      </c>
    </row>
    <row r="84" spans="1:5" x14ac:dyDescent="0.2">
      <c r="A84" s="72" t="s">
        <v>6</v>
      </c>
      <c r="B84" s="10" t="s">
        <v>48</v>
      </c>
      <c r="C84" s="9">
        <v>0.08</v>
      </c>
      <c r="D84" s="13">
        <f>TRUNC(D83*C84,2)</f>
        <v>0.8</v>
      </c>
    </row>
    <row r="85" spans="1:5" x14ac:dyDescent="0.2">
      <c r="A85" s="72" t="s">
        <v>8</v>
      </c>
      <c r="B85" s="10" t="s">
        <v>49</v>
      </c>
      <c r="C85" s="9">
        <f>TRUNC(8%*5%*40%,4)</f>
        <v>1.6000000000000001E-3</v>
      </c>
      <c r="D85" s="13">
        <f>TRUNC($D$33*C85,2)</f>
        <v>3.95</v>
      </c>
    </row>
    <row r="86" spans="1:5" x14ac:dyDescent="0.2">
      <c r="A86" s="72" t="s">
        <v>10</v>
      </c>
      <c r="B86" s="10" t="s">
        <v>50</v>
      </c>
      <c r="C86" s="9">
        <f>TRUNC(((7/30)/12)*95%,4)</f>
        <v>1.84E-2</v>
      </c>
      <c r="D86" s="13">
        <f>TRUNC($D$33*C86,2)</f>
        <v>45.42</v>
      </c>
    </row>
    <row r="87" spans="1:5" ht="25.5" x14ac:dyDescent="0.2">
      <c r="A87" s="72" t="s">
        <v>12</v>
      </c>
      <c r="B87" s="10" t="s">
        <v>100</v>
      </c>
      <c r="C87" s="9">
        <f>C57</f>
        <v>0.36800000000000005</v>
      </c>
      <c r="D87" s="13">
        <f>TRUNC(D86*C87,2)</f>
        <v>16.71</v>
      </c>
    </row>
    <row r="88" spans="1:5" x14ac:dyDescent="0.2">
      <c r="A88" s="72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75.05</v>
      </c>
    </row>
    <row r="89" spans="1:5" x14ac:dyDescent="0.2">
      <c r="A89" s="89" t="s">
        <v>16</v>
      </c>
      <c r="B89" s="90"/>
      <c r="C89" s="93"/>
      <c r="D89" s="19">
        <f>SUM(D83:D88)</f>
        <v>152.05000000000001</v>
      </c>
    </row>
    <row r="92" spans="1:5" x14ac:dyDescent="0.2">
      <c r="A92" s="85" t="s">
        <v>52</v>
      </c>
      <c r="B92" s="85"/>
      <c r="C92" s="85"/>
      <c r="D92" s="85"/>
    </row>
    <row r="95" spans="1:5" x14ac:dyDescent="0.2">
      <c r="A95" s="92" t="s">
        <v>79</v>
      </c>
      <c r="B95" s="92"/>
      <c r="C95" s="92"/>
      <c r="D95" s="92"/>
    </row>
    <row r="96" spans="1:5" x14ac:dyDescent="0.2">
      <c r="A96" s="3"/>
    </row>
    <row r="97" spans="1:6" x14ac:dyDescent="0.2">
      <c r="A97" s="74" t="s">
        <v>53</v>
      </c>
      <c r="B97" s="91" t="s">
        <v>80</v>
      </c>
      <c r="C97" s="91"/>
      <c r="D97" s="74" t="s">
        <v>3</v>
      </c>
    </row>
    <row r="98" spans="1:6" x14ac:dyDescent="0.2">
      <c r="A98" s="72" t="s">
        <v>4</v>
      </c>
      <c r="B98" s="75" t="s">
        <v>81</v>
      </c>
      <c r="C98" s="9">
        <f>TRUNC(((1+1/3)/12)/12,4)</f>
        <v>9.1999999999999998E-3</v>
      </c>
      <c r="D98" s="13">
        <f>TRUNC(($D$33+$D$77+$D$89)*C98,2)</f>
        <v>42.93</v>
      </c>
    </row>
    <row r="99" spans="1:6" x14ac:dyDescent="0.2">
      <c r="A99" s="72" t="s">
        <v>6</v>
      </c>
      <c r="B99" s="75" t="s">
        <v>82</v>
      </c>
      <c r="C99" s="9">
        <f>TRUNC(((2/30)/12),4)</f>
        <v>5.4999999999999997E-3</v>
      </c>
      <c r="D99" s="13">
        <f t="shared" ref="D99:D103" si="2">TRUNC(($D$33+$D$77+$D$89)*C99,2)</f>
        <v>25.66</v>
      </c>
    </row>
    <row r="100" spans="1:6" x14ac:dyDescent="0.2">
      <c r="A100" s="72" t="s">
        <v>8</v>
      </c>
      <c r="B100" s="75" t="s">
        <v>83</v>
      </c>
      <c r="C100" s="9">
        <f>TRUNC(((5/30)/12)*2%,4)</f>
        <v>2.0000000000000001E-4</v>
      </c>
      <c r="D100" s="13">
        <f t="shared" si="2"/>
        <v>0.93</v>
      </c>
    </row>
    <row r="101" spans="1:6" x14ac:dyDescent="0.2">
      <c r="A101" s="72" t="s">
        <v>10</v>
      </c>
      <c r="B101" s="75" t="s">
        <v>84</v>
      </c>
      <c r="C101" s="9">
        <f>TRUNC(((15/30)/12)*8%,4)</f>
        <v>3.3E-3</v>
      </c>
      <c r="D101" s="13">
        <f t="shared" si="2"/>
        <v>15.4</v>
      </c>
    </row>
    <row r="102" spans="1:6" x14ac:dyDescent="0.2">
      <c r="A102" s="72" t="s">
        <v>12</v>
      </c>
      <c r="B102" s="75" t="s">
        <v>85</v>
      </c>
      <c r="C102" s="9">
        <f>((1+1/3)/12)*3%*(4/12)</f>
        <v>1.1111111111111109E-3</v>
      </c>
      <c r="D102" s="13">
        <f t="shared" si="2"/>
        <v>5.18</v>
      </c>
    </row>
    <row r="103" spans="1:6" x14ac:dyDescent="0.2">
      <c r="A103" s="72" t="s">
        <v>32</v>
      </c>
      <c r="B103" s="75" t="s">
        <v>86</v>
      </c>
      <c r="C103" s="9"/>
      <c r="D103" s="13">
        <f t="shared" si="2"/>
        <v>0</v>
      </c>
    </row>
    <row r="104" spans="1:6" x14ac:dyDescent="0.2">
      <c r="A104" s="82" t="s">
        <v>37</v>
      </c>
      <c r="B104" s="82"/>
      <c r="C104" s="82"/>
      <c r="D104" s="19">
        <f>SUM(D98:D103)</f>
        <v>90.100000000000023</v>
      </c>
      <c r="E104" s="17"/>
      <c r="F104" s="17"/>
    </row>
    <row r="107" spans="1:6" x14ac:dyDescent="0.2">
      <c r="A107" s="92" t="s">
        <v>87</v>
      </c>
      <c r="B107" s="92"/>
      <c r="C107" s="92"/>
      <c r="D107" s="92"/>
    </row>
    <row r="108" spans="1:6" x14ac:dyDescent="0.2">
      <c r="A108" s="3"/>
    </row>
    <row r="109" spans="1:6" x14ac:dyDescent="0.2">
      <c r="A109" s="74" t="s">
        <v>54</v>
      </c>
      <c r="B109" s="91" t="s">
        <v>88</v>
      </c>
      <c r="C109" s="91"/>
      <c r="D109" s="74" t="s">
        <v>3</v>
      </c>
    </row>
    <row r="110" spans="1:6" x14ac:dyDescent="0.2">
      <c r="A110" s="72" t="s">
        <v>4</v>
      </c>
      <c r="B110" s="86" t="s">
        <v>89</v>
      </c>
      <c r="C110" s="87"/>
      <c r="D110" s="13">
        <f>((D33+D77+D89)/220)*22*0</f>
        <v>0</v>
      </c>
    </row>
    <row r="111" spans="1:6" x14ac:dyDescent="0.2">
      <c r="A111" s="82" t="s">
        <v>16</v>
      </c>
      <c r="B111" s="82"/>
      <c r="C111" s="82"/>
      <c r="D111" s="19">
        <f>SUM(D110)</f>
        <v>0</v>
      </c>
    </row>
    <row r="114" spans="1:4" x14ac:dyDescent="0.2">
      <c r="A114" s="92" t="s">
        <v>55</v>
      </c>
      <c r="B114" s="92"/>
      <c r="C114" s="92"/>
      <c r="D114" s="92"/>
    </row>
    <row r="115" spans="1:4" x14ac:dyDescent="0.2">
      <c r="A115" s="3"/>
    </row>
    <row r="116" spans="1:4" x14ac:dyDescent="0.2">
      <c r="A116" s="74">
        <v>4</v>
      </c>
      <c r="B116" s="82" t="s">
        <v>56</v>
      </c>
      <c r="C116" s="82"/>
      <c r="D116" s="74" t="s">
        <v>3</v>
      </c>
    </row>
    <row r="117" spans="1:4" x14ac:dyDescent="0.2">
      <c r="A117" s="72" t="s">
        <v>53</v>
      </c>
      <c r="B117" s="83" t="s">
        <v>80</v>
      </c>
      <c r="C117" s="83"/>
      <c r="D117" s="14">
        <f>D104</f>
        <v>90.100000000000023</v>
      </c>
    </row>
    <row r="118" spans="1:4" x14ac:dyDescent="0.2">
      <c r="A118" s="72" t="s">
        <v>54</v>
      </c>
      <c r="B118" s="83" t="s">
        <v>88</v>
      </c>
      <c r="C118" s="83"/>
      <c r="D118" s="14">
        <f>D111</f>
        <v>0</v>
      </c>
    </row>
    <row r="119" spans="1:4" x14ac:dyDescent="0.2">
      <c r="A119" s="82" t="s">
        <v>16</v>
      </c>
      <c r="B119" s="82"/>
      <c r="C119" s="82"/>
      <c r="D119" s="19">
        <f>SUM(D117:D118)</f>
        <v>90.100000000000023</v>
      </c>
    </row>
    <row r="122" spans="1:4" x14ac:dyDescent="0.2">
      <c r="A122" s="85" t="s">
        <v>57</v>
      </c>
      <c r="B122" s="85"/>
      <c r="C122" s="85"/>
      <c r="D122" s="85"/>
    </row>
    <row r="124" spans="1:4" x14ac:dyDescent="0.2">
      <c r="A124" s="74">
        <v>5</v>
      </c>
      <c r="B124" s="88" t="s">
        <v>58</v>
      </c>
      <c r="C124" s="88"/>
      <c r="D124" s="74" t="s">
        <v>3</v>
      </c>
    </row>
    <row r="125" spans="1:4" x14ac:dyDescent="0.2">
      <c r="A125" s="72" t="s">
        <v>4</v>
      </c>
      <c r="B125" s="75" t="s">
        <v>59</v>
      </c>
      <c r="C125" s="75"/>
      <c r="D125" s="13">
        <v>152.02000000000001</v>
      </c>
    </row>
    <row r="126" spans="1:4" x14ac:dyDescent="0.2">
      <c r="A126" s="72" t="s">
        <v>6</v>
      </c>
      <c r="B126" s="75" t="s">
        <v>60</v>
      </c>
      <c r="C126" s="75"/>
      <c r="D126" s="13"/>
    </row>
    <row r="127" spans="1:4" x14ac:dyDescent="0.2">
      <c r="A127" s="72" t="s">
        <v>8</v>
      </c>
      <c r="B127" s="75" t="s">
        <v>61</v>
      </c>
      <c r="C127" s="75"/>
      <c r="D127" s="13"/>
    </row>
    <row r="128" spans="1:4" x14ac:dyDescent="0.2">
      <c r="A128" s="72" t="s">
        <v>10</v>
      </c>
      <c r="B128" s="75" t="s">
        <v>15</v>
      </c>
      <c r="C128" s="75"/>
      <c r="D128" s="13"/>
    </row>
    <row r="129" spans="1:4" x14ac:dyDescent="0.2">
      <c r="A129" s="82" t="s">
        <v>37</v>
      </c>
      <c r="B129" s="82"/>
      <c r="C129" s="82"/>
      <c r="D129" s="20">
        <f>SUM(D125:D128)</f>
        <v>152.02000000000001</v>
      </c>
    </row>
    <row r="132" spans="1:4" x14ac:dyDescent="0.2">
      <c r="A132" s="85" t="s">
        <v>62</v>
      </c>
      <c r="B132" s="85"/>
      <c r="C132" s="85"/>
      <c r="D132" s="85"/>
    </row>
    <row r="134" spans="1:4" x14ac:dyDescent="0.2">
      <c r="A134" s="74">
        <v>6</v>
      </c>
      <c r="B134" s="76" t="s">
        <v>63</v>
      </c>
      <c r="C134" s="74" t="s">
        <v>26</v>
      </c>
      <c r="D134" s="74" t="s">
        <v>3</v>
      </c>
    </row>
    <row r="135" spans="1:4" x14ac:dyDescent="0.2">
      <c r="A135" s="72" t="s">
        <v>4</v>
      </c>
      <c r="B135" s="75" t="s">
        <v>64</v>
      </c>
      <c r="C135" s="9">
        <v>0.05</v>
      </c>
      <c r="D135" s="14">
        <f>D155*C135</f>
        <v>245.45585000000005</v>
      </c>
    </row>
    <row r="136" spans="1:4" x14ac:dyDescent="0.2">
      <c r="A136" s="72" t="s">
        <v>6</v>
      </c>
      <c r="B136" s="75" t="s">
        <v>65</v>
      </c>
      <c r="C136" s="9">
        <v>0.06</v>
      </c>
      <c r="D136" s="13">
        <f>(D155+D135)*C136</f>
        <v>309.27437100000009</v>
      </c>
    </row>
    <row r="137" spans="1:4" x14ac:dyDescent="0.2">
      <c r="A137" s="72" t="s">
        <v>8</v>
      </c>
      <c r="B137" s="75" t="s">
        <v>66</v>
      </c>
      <c r="C137" s="12">
        <f>SUM(C138:C143)</f>
        <v>8.6499999999999994E-2</v>
      </c>
      <c r="D137" s="13">
        <f>(D155+D135+D136)*C137/(1-C137)</f>
        <v>517.37579049425301</v>
      </c>
    </row>
    <row r="138" spans="1:4" x14ac:dyDescent="0.2">
      <c r="A138" s="72"/>
      <c r="B138" s="75" t="s">
        <v>67</v>
      </c>
      <c r="C138" s="9"/>
      <c r="D138" s="14">
        <f>$D$157*C138</f>
        <v>0</v>
      </c>
    </row>
    <row r="139" spans="1:4" x14ac:dyDescent="0.2">
      <c r="A139" s="72"/>
      <c r="B139" s="75" t="s">
        <v>102</v>
      </c>
      <c r="C139" s="9">
        <v>6.4999999999999997E-3</v>
      </c>
      <c r="D139" s="14">
        <f t="shared" ref="D139:D143" si="3">$D$157*C139</f>
        <v>38.877929999999999</v>
      </c>
    </row>
    <row r="140" spans="1:4" x14ac:dyDescent="0.2">
      <c r="A140" s="72"/>
      <c r="B140" s="75" t="s">
        <v>103</v>
      </c>
      <c r="C140" s="9">
        <v>0.03</v>
      </c>
      <c r="D140" s="14">
        <f t="shared" si="3"/>
        <v>179.4366</v>
      </c>
    </row>
    <row r="141" spans="1:4" x14ac:dyDescent="0.2">
      <c r="A141" s="72"/>
      <c r="B141" s="75" t="s">
        <v>68</v>
      </c>
      <c r="C141" s="72"/>
      <c r="D141" s="14">
        <f t="shared" si="3"/>
        <v>0</v>
      </c>
    </row>
    <row r="142" spans="1:4" x14ac:dyDescent="0.2">
      <c r="A142" s="72"/>
      <c r="B142" s="75" t="s">
        <v>69</v>
      </c>
      <c r="C142" s="9"/>
      <c r="D142" s="14">
        <f t="shared" si="3"/>
        <v>0</v>
      </c>
    </row>
    <row r="143" spans="1:4" x14ac:dyDescent="0.2">
      <c r="A143" s="72"/>
      <c r="B143" s="75" t="s">
        <v>104</v>
      </c>
      <c r="C143" s="9">
        <v>0.05</v>
      </c>
      <c r="D143" s="14">
        <f t="shared" si="3"/>
        <v>299.06100000000004</v>
      </c>
    </row>
    <row r="144" spans="1:4" ht="13.5" x14ac:dyDescent="0.2">
      <c r="A144" s="89" t="s">
        <v>37</v>
      </c>
      <c r="B144" s="90"/>
      <c r="C144" s="21">
        <f>(1+C136)*(1+C135)/(1-C137)-1</f>
        <v>0.21839080459770144</v>
      </c>
      <c r="D144" s="19">
        <f>SUM(D135:D137)</f>
        <v>1072.1060114942532</v>
      </c>
    </row>
    <row r="147" spans="1:4" x14ac:dyDescent="0.2">
      <c r="A147" s="85" t="s">
        <v>70</v>
      </c>
      <c r="B147" s="85"/>
      <c r="C147" s="85"/>
      <c r="D147" s="85"/>
    </row>
    <row r="149" spans="1:4" x14ac:dyDescent="0.2">
      <c r="A149" s="74"/>
      <c r="B149" s="82" t="s">
        <v>71</v>
      </c>
      <c r="C149" s="82"/>
      <c r="D149" s="74" t="s">
        <v>3</v>
      </c>
    </row>
    <row r="150" spans="1:4" x14ac:dyDescent="0.2">
      <c r="A150" s="74" t="s">
        <v>4</v>
      </c>
      <c r="B150" s="83" t="s">
        <v>1</v>
      </c>
      <c r="C150" s="83"/>
      <c r="D150" s="22">
        <f>D33</f>
        <v>2468.85</v>
      </c>
    </row>
    <row r="151" spans="1:4" x14ac:dyDescent="0.2">
      <c r="A151" s="74" t="s">
        <v>6</v>
      </c>
      <c r="B151" s="83" t="s">
        <v>17</v>
      </c>
      <c r="C151" s="83"/>
      <c r="D151" s="22">
        <f>D77</f>
        <v>2046.097</v>
      </c>
    </row>
    <row r="152" spans="1:4" x14ac:dyDescent="0.2">
      <c r="A152" s="74" t="s">
        <v>8</v>
      </c>
      <c r="B152" s="83" t="s">
        <v>45</v>
      </c>
      <c r="C152" s="83"/>
      <c r="D152" s="22">
        <f>D89</f>
        <v>152.05000000000001</v>
      </c>
    </row>
    <row r="153" spans="1:4" x14ac:dyDescent="0.2">
      <c r="A153" s="74" t="s">
        <v>10</v>
      </c>
      <c r="B153" s="83" t="s">
        <v>52</v>
      </c>
      <c r="C153" s="83"/>
      <c r="D153" s="22">
        <f>D119</f>
        <v>90.100000000000023</v>
      </c>
    </row>
    <row r="154" spans="1:4" x14ac:dyDescent="0.2">
      <c r="A154" s="74" t="s">
        <v>12</v>
      </c>
      <c r="B154" s="83" t="s">
        <v>57</v>
      </c>
      <c r="C154" s="83"/>
      <c r="D154" s="22">
        <f>D129</f>
        <v>152.02000000000001</v>
      </c>
    </row>
    <row r="155" spans="1:4" x14ac:dyDescent="0.2">
      <c r="A155" s="82" t="s">
        <v>101</v>
      </c>
      <c r="B155" s="82"/>
      <c r="C155" s="82"/>
      <c r="D155" s="23">
        <f>SUM(D150:D154)</f>
        <v>4909.1170000000011</v>
      </c>
    </row>
    <row r="156" spans="1:4" x14ac:dyDescent="0.2">
      <c r="A156" s="74" t="s">
        <v>32</v>
      </c>
      <c r="B156" s="83" t="s">
        <v>72</v>
      </c>
      <c r="C156" s="83"/>
      <c r="D156" s="24">
        <f>D144</f>
        <v>1072.1060114942532</v>
      </c>
    </row>
    <row r="157" spans="1:4" x14ac:dyDescent="0.2">
      <c r="A157" s="82" t="s">
        <v>73</v>
      </c>
      <c r="B157" s="82"/>
      <c r="C157" s="82"/>
      <c r="D157" s="23">
        <f>ROUND(SUM(D155:D156),2)</f>
        <v>5981.22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recep1</vt:lpstr>
      <vt:lpstr>recep2</vt:lpstr>
      <vt:lpstr>recep3</vt:lpstr>
      <vt:lpstr>mensag</vt:lpstr>
      <vt:lpstr>copeiro</vt:lpstr>
      <vt:lpstr>garcom</vt:lpstr>
      <vt:lpstr>auxtec</vt:lpstr>
      <vt:lpstr>super</vt:lpstr>
      <vt:lpstr>maitre</vt:lpstr>
      <vt:lpstr>recep1ad</vt:lpstr>
      <vt:lpstr>recep2ad</vt:lpstr>
      <vt:lpstr>recep3ad</vt:lpstr>
      <vt:lpstr>mensagad</vt:lpstr>
      <vt:lpstr>copeiroad</vt:lpstr>
      <vt:lpstr>garcomad</vt:lpstr>
      <vt:lpstr>auxtecad</vt:lpstr>
      <vt:lpstr>hextra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2023-01-12T16:36:33Z</cp:lastPrinted>
  <dcterms:created xsi:type="dcterms:W3CDTF">2019-01-29T18:54:26Z</dcterms:created>
  <dcterms:modified xsi:type="dcterms:W3CDTF">2023-02-27T19:21:26Z</dcterms:modified>
</cp:coreProperties>
</file>